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mdough\Desktop\"/>
    </mc:Choice>
  </mc:AlternateContent>
  <xr:revisionPtr revIDLastSave="0" documentId="8_{46C76980-3ED6-41C4-8193-F6CC68DDC36B}" xr6:coauthVersionLast="47" xr6:coauthVersionMax="47" xr10:uidLastSave="{00000000-0000-0000-0000-000000000000}"/>
  <bookViews>
    <workbookView xWindow="-120" yWindow="-120" windowWidth="29040" windowHeight="15840" activeTab="1" xr2:uid="{00000000-000D-0000-FFFF-FFFF00000000}"/>
  </bookViews>
  <sheets>
    <sheet name="Instructions" sheetId="7" r:id="rId1"/>
    <sheet name="Sources - Revised" sheetId="5" r:id="rId2"/>
    <sheet name="Additional Analysis" sheetId="3" state="hidden" r:id="rId3"/>
    <sheet name="Uses - Revised" sheetId="6" r:id="rId4"/>
    <sheet name="NC Promise Rates" sheetId="8" r:id="rId5"/>
  </sheets>
  <externalReferences>
    <externalReference r:id="rId6"/>
    <externalReference r:id="rId7"/>
  </externalReferences>
  <definedNames>
    <definedName name="l_budgetcat2">[1]Parameters!$F$46:$F$77</definedName>
    <definedName name="l_comptype">[2]Parameters!$C$34:$C$42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 i="8" l="1"/>
  <c r="D5" i="8"/>
  <c r="D22" i="5" l="1"/>
  <c r="D20" i="5"/>
  <c r="D23" i="5"/>
  <c r="J23" i="5" s="1"/>
  <c r="D24" i="5"/>
  <c r="I23" i="5"/>
  <c r="H23" i="5"/>
  <c r="G23" i="5"/>
  <c r="F23" i="5"/>
  <c r="E23" i="5"/>
  <c r="E20" i="5"/>
  <c r="F20" i="5"/>
  <c r="G20" i="5"/>
  <c r="H20" i="5"/>
  <c r="I20" i="5"/>
  <c r="J20" i="5"/>
  <c r="D28" i="5" l="1"/>
  <c r="J11" i="5"/>
  <c r="D10" i="5"/>
  <c r="G17" i="5"/>
  <c r="I17" i="5"/>
  <c r="H17" i="5"/>
  <c r="F17" i="5"/>
  <c r="F28" i="5" s="1"/>
  <c r="E17" i="5"/>
  <c r="E28" i="5" s="1"/>
  <c r="I8" i="5"/>
  <c r="H8" i="5"/>
  <c r="G8" i="5"/>
  <c r="F8" i="5"/>
  <c r="E8" i="5"/>
  <c r="I9" i="5"/>
  <c r="H9" i="5"/>
  <c r="G9" i="5"/>
  <c r="F9" i="5"/>
  <c r="E9" i="5"/>
  <c r="I10" i="5"/>
  <c r="H10" i="5"/>
  <c r="G10" i="5"/>
  <c r="F10" i="5"/>
  <c r="E10" i="5"/>
  <c r="D9" i="5"/>
  <c r="D8" i="5"/>
  <c r="I6" i="5"/>
  <c r="H6" i="5"/>
  <c r="G6" i="5"/>
  <c r="F6" i="5"/>
  <c r="E6" i="5"/>
  <c r="D6" i="5"/>
  <c r="D13" i="5" s="1"/>
  <c r="D30" i="5" s="1"/>
  <c r="I19" i="5"/>
  <c r="H19" i="5"/>
  <c r="G19" i="5"/>
  <c r="F19" i="5"/>
  <c r="E19" i="5"/>
  <c r="D19" i="5"/>
  <c r="I22" i="5"/>
  <c r="H22" i="5"/>
  <c r="G22" i="5"/>
  <c r="F22" i="5"/>
  <c r="E22" i="5"/>
  <c r="F24" i="5"/>
  <c r="G24" i="5"/>
  <c r="H24" i="5"/>
  <c r="I24" i="5"/>
  <c r="E24" i="5"/>
  <c r="G25" i="5"/>
  <c r="H25" i="5"/>
  <c r="I25" i="5"/>
  <c r="F25" i="5"/>
  <c r="E25" i="5"/>
  <c r="D25" i="5"/>
  <c r="H28" i="5" l="1"/>
  <c r="I28" i="5"/>
  <c r="G28" i="5"/>
  <c r="I13" i="5"/>
  <c r="E13" i="5"/>
  <c r="F13" i="5"/>
  <c r="G13" i="5"/>
  <c r="H13" i="5"/>
  <c r="J13" i="5" s="1"/>
  <c r="J10" i="5"/>
  <c r="J8" i="5"/>
  <c r="J6" i="5"/>
  <c r="J9" i="5"/>
  <c r="J22" i="5"/>
  <c r="J25" i="5"/>
  <c r="J28" i="5" l="1"/>
  <c r="J19" i="5"/>
  <c r="J3" i="5" l="1"/>
  <c r="D29" i="6"/>
  <c r="E29" i="6"/>
  <c r="F29" i="6"/>
  <c r="G29" i="6"/>
  <c r="H29" i="6"/>
  <c r="C29" i="6"/>
  <c r="I23" i="6"/>
  <c r="I24" i="6"/>
  <c r="I25" i="6"/>
  <c r="I26" i="6"/>
  <c r="I27" i="6"/>
  <c r="I28" i="6"/>
  <c r="I10" i="6"/>
  <c r="I11" i="6"/>
  <c r="I12" i="6"/>
  <c r="I13" i="6"/>
  <c r="D14" i="6"/>
  <c r="D31" i="6" s="1"/>
  <c r="E14" i="6"/>
  <c r="F14" i="6"/>
  <c r="F31" i="6" s="1"/>
  <c r="G14" i="6"/>
  <c r="G31" i="6" s="1"/>
  <c r="H14" i="6"/>
  <c r="C14" i="6"/>
  <c r="C31" i="6" s="1"/>
  <c r="I22" i="6"/>
  <c r="I21" i="6"/>
  <c r="I20" i="6"/>
  <c r="I19" i="6"/>
  <c r="I18" i="6"/>
  <c r="I17" i="6"/>
  <c r="I9" i="6"/>
  <c r="I8" i="6"/>
  <c r="I7" i="6"/>
  <c r="I6" i="6"/>
  <c r="I5" i="6"/>
  <c r="I4" i="6"/>
  <c r="I3" i="6"/>
  <c r="J4" i="5"/>
  <c r="J24" i="5"/>
  <c r="J26" i="5"/>
  <c r="J27" i="5"/>
  <c r="J17" i="5"/>
  <c r="J12" i="5"/>
  <c r="H31" i="6" l="1"/>
  <c r="E31" i="6"/>
  <c r="G30" i="5"/>
  <c r="F30" i="5"/>
  <c r="I30" i="5"/>
  <c r="H30" i="5"/>
  <c r="E30" i="5"/>
  <c r="I31" i="6"/>
  <c r="I29" i="6"/>
  <c r="I14" i="6"/>
  <c r="J30" i="5" l="1"/>
  <c r="E2" i="3"/>
  <c r="F17" i="3"/>
  <c r="D20" i="3" l="1"/>
  <c r="D21" i="3" s="1"/>
  <c r="D17" i="3"/>
  <c r="E20" i="3" l="1"/>
  <c r="G17" i="3"/>
  <c r="H17" i="3"/>
  <c r="F20" i="3" l="1"/>
  <c r="F21" i="3" s="1"/>
  <c r="E35" i="3"/>
  <c r="E36" i="3"/>
  <c r="H12" i="3"/>
  <c r="G12" i="3"/>
  <c r="F12" i="3"/>
  <c r="E12" i="3"/>
  <c r="D12" i="3"/>
  <c r="H6" i="3"/>
  <c r="G6" i="3"/>
  <c r="F6" i="3"/>
  <c r="E6" i="3"/>
  <c r="E21" i="3" s="1"/>
  <c r="D6" i="3"/>
  <c r="H3" i="3"/>
  <c r="H11" i="3" s="1"/>
  <c r="G3" i="3"/>
  <c r="G11" i="3" s="1"/>
  <c r="F3" i="3"/>
  <c r="F11" i="3" s="1"/>
  <c r="E3" i="3"/>
  <c r="E11" i="3" s="1"/>
  <c r="D3" i="3"/>
  <c r="D11" i="3" s="1"/>
  <c r="H2" i="3"/>
  <c r="H10" i="3" s="1"/>
  <c r="G2" i="3"/>
  <c r="G10" i="3" s="1"/>
  <c r="F2" i="3"/>
  <c r="F10" i="3" s="1"/>
  <c r="E10" i="3"/>
  <c r="D2" i="3"/>
  <c r="D10" i="3" s="1"/>
  <c r="E13" i="3" l="1"/>
  <c r="H20" i="3"/>
  <c r="H21" i="3" s="1"/>
  <c r="G20" i="3"/>
  <c r="G21" i="3" s="1"/>
  <c r="G22" i="3" s="1"/>
  <c r="G23" i="3" s="1"/>
  <c r="H13" i="3"/>
  <c r="F13" i="3"/>
  <c r="E37" i="3"/>
  <c r="E22" i="3"/>
  <c r="E23" i="3" s="1"/>
  <c r="D13" i="3"/>
  <c r="G13" i="3"/>
  <c r="F22" i="3"/>
  <c r="F23" i="3" s="1"/>
  <c r="G30" i="3" l="1"/>
  <c r="D30" i="3"/>
  <c r="G24" i="3"/>
  <c r="G25" i="3"/>
  <c r="H30" i="3"/>
  <c r="E30" i="3"/>
  <c r="F24" i="3"/>
  <c r="F25" i="3"/>
  <c r="E24" i="3"/>
  <c r="E25" i="3"/>
  <c r="F30" i="3"/>
  <c r="D35" i="3"/>
  <c r="F35" i="3" s="1"/>
  <c r="H22" i="3"/>
  <c r="H23" i="3" s="1"/>
  <c r="D22" i="3"/>
  <c r="D23" i="3" s="1"/>
  <c r="D24" i="3" l="1"/>
  <c r="D25" i="3"/>
  <c r="H24" i="3"/>
  <c r="H25" i="3"/>
  <c r="G26" i="3"/>
  <c r="G28" i="3" s="1"/>
  <c r="G29" i="3" s="1"/>
  <c r="F26" i="3"/>
  <c r="F28" i="3" s="1"/>
  <c r="F29" i="3" s="1"/>
  <c r="E26" i="3"/>
  <c r="E28" i="3" s="1"/>
  <c r="H26" i="3" l="1"/>
  <c r="H28" i="3" s="1"/>
  <c r="H29" i="3" s="1"/>
  <c r="G32" i="3"/>
  <c r="G31" i="3"/>
  <c r="E31" i="3"/>
  <c r="E32" i="3"/>
  <c r="F31" i="3"/>
  <c r="F32" i="3"/>
  <c r="D26" i="3"/>
  <c r="D28" i="3" s="1"/>
  <c r="H31" i="3" l="1"/>
  <c r="D36" i="3"/>
  <c r="F36" i="3" s="1"/>
  <c r="G36" i="3" s="1"/>
  <c r="H32" i="3"/>
  <c r="D37" i="3"/>
  <c r="D31" i="3"/>
  <c r="D32" i="3"/>
  <c r="G35" i="3"/>
  <c r="F37" i="3"/>
</calcChain>
</file>

<file path=xl/sharedStrings.xml><?xml version="1.0" encoding="utf-8"?>
<sst xmlns="http://schemas.openxmlformats.org/spreadsheetml/2006/main" count="148" uniqueCount="115">
  <si>
    <t>1st Year</t>
  </si>
  <si>
    <t>2nd year</t>
  </si>
  <si>
    <t>3rd Year</t>
  </si>
  <si>
    <t>4th Year</t>
  </si>
  <si>
    <t>5th Year</t>
  </si>
  <si>
    <t>TOTALS</t>
  </si>
  <si>
    <t>Special Fees</t>
  </si>
  <si>
    <t>Other Funding (Identify)</t>
  </si>
  <si>
    <t>Tenure/Tenure-Track Faculty</t>
  </si>
  <si>
    <t>Non Tenure-Track Faculty</t>
  </si>
  <si>
    <t>Graduate Student Support</t>
  </si>
  <si>
    <t>EHRA Non-Faculty Positions</t>
  </si>
  <si>
    <t>Student Support (Scholarships)</t>
  </si>
  <si>
    <t>Libraries</t>
  </si>
  <si>
    <t>Supplies and Materials</t>
  </si>
  <si>
    <t>Travel, Communications, and Fixed Charges</t>
  </si>
  <si>
    <t>Equipment and Technology</t>
  </si>
  <si>
    <t>Facility Repair and Renovation</t>
  </si>
  <si>
    <t>Facility New Construction or Expansion</t>
  </si>
  <si>
    <t>M3</t>
  </si>
  <si>
    <t>Other Academic</t>
  </si>
  <si>
    <t>Library</t>
  </si>
  <si>
    <t>Appropriation</t>
  </si>
  <si>
    <t>Regular Tuition (NR)</t>
  </si>
  <si>
    <t xml:space="preserve">Regular Tuition (R) </t>
  </si>
  <si>
    <t>Differential Tuition</t>
  </si>
  <si>
    <t>Total Tuition</t>
  </si>
  <si>
    <t>Total Students</t>
  </si>
  <si>
    <t>Students (Res) (90%)</t>
  </si>
  <si>
    <t>Students (Non Res) (10%)</t>
  </si>
  <si>
    <t>Assumptions</t>
  </si>
  <si>
    <t>Projected Costs</t>
  </si>
  <si>
    <t>From chart</t>
  </si>
  <si>
    <t>(Less Tuition)</t>
  </si>
  <si>
    <t>Year 1</t>
  </si>
  <si>
    <t>Year 2</t>
  </si>
  <si>
    <t>Year 3</t>
  </si>
  <si>
    <t>Year 4</t>
  </si>
  <si>
    <t>Year 5</t>
  </si>
  <si>
    <t>Faculty</t>
  </si>
  <si>
    <t>Model</t>
  </si>
  <si>
    <t>Proposal</t>
  </si>
  <si>
    <t>Variance</t>
  </si>
  <si>
    <t>Total Academic Costs</t>
  </si>
  <si>
    <t>Total Requirements</t>
  </si>
  <si>
    <t>Variance from Model</t>
  </si>
  <si>
    <t>Variance %</t>
  </si>
  <si>
    <t>Non-Faculty</t>
  </si>
  <si>
    <t>Instruction Costs</t>
  </si>
  <si>
    <t>Requirements</t>
  </si>
  <si>
    <t>General Institution</t>
  </si>
  <si>
    <t>Faculty Required</t>
  </si>
  <si>
    <t>Comments</t>
  </si>
  <si>
    <t>Credits (Paid)</t>
  </si>
  <si>
    <t>SCH (Paid)</t>
  </si>
  <si>
    <t>Credits (Total)</t>
  </si>
  <si>
    <t>SCH (Total)</t>
  </si>
  <si>
    <t>Salary Rate (UNCA)</t>
  </si>
  <si>
    <t>Salary Rate (UNC-CH)</t>
  </si>
  <si>
    <t>Salary Rate (Avg)</t>
  </si>
  <si>
    <t>Total Current Sources</t>
  </si>
  <si>
    <t>Total New Sources</t>
  </si>
  <si>
    <t>NC Promise Appropriation</t>
  </si>
  <si>
    <t>Total Current Uses</t>
  </si>
  <si>
    <t>Total New Uses</t>
  </si>
  <si>
    <t>Other (Identify)</t>
  </si>
  <si>
    <t>General Fund Appropriation</t>
  </si>
  <si>
    <t>Instructions</t>
  </si>
  <si>
    <t>Fill out the Sources and Uses tables using estimates that are as accurate as possible and reflect the information provided throughout the proposal.</t>
  </si>
  <si>
    <r>
      <rPr>
        <b/>
        <sz val="11"/>
        <color theme="1"/>
        <rFont val="Calibri"/>
        <family val="2"/>
        <scheme val="minor"/>
      </rPr>
      <t>Current program sources and uses</t>
    </r>
    <r>
      <rPr>
        <sz val="11"/>
        <color theme="1"/>
        <rFont val="Calibri"/>
        <family val="2"/>
        <scheme val="minor"/>
      </rPr>
      <t xml:space="preserve"> include the revenues and expenses associated with any program that is being incorporated or reassigned to the new proposed program. It should include any existing financial commitments that would be taken on by the new program. The current sources should include all sources associated with existing students, including appropriation, tuition, fees, and other sources, and all expenses associated with those students, including existing faculty costs.</t>
    </r>
  </si>
  <si>
    <r>
      <rPr>
        <b/>
        <sz val="11"/>
        <color theme="1"/>
        <rFont val="Calibri"/>
        <family val="2"/>
        <scheme val="minor"/>
      </rPr>
      <t>New program sources and uses</t>
    </r>
    <r>
      <rPr>
        <sz val="11"/>
        <color theme="1"/>
        <rFont val="Calibri"/>
        <family val="2"/>
        <scheme val="minor"/>
      </rPr>
      <t xml:space="preserve"> include any incremental revenues or expenses associated with the proposed new program. Existing financial commitments should not be repeated in this section.</t>
    </r>
  </si>
  <si>
    <r>
      <rPr>
        <b/>
        <sz val="11"/>
        <color theme="1"/>
        <rFont val="Calibri"/>
        <family val="2"/>
        <scheme val="minor"/>
      </rPr>
      <t>Sources</t>
    </r>
    <r>
      <rPr>
        <sz val="11"/>
        <color theme="1"/>
        <rFont val="Calibri"/>
        <family val="2"/>
        <scheme val="minor"/>
      </rPr>
      <t xml:space="preserve"> should include all associated revenues received by the university, regardless of whether they are allocated to the program. </t>
    </r>
  </si>
  <si>
    <r>
      <rPr>
        <b/>
        <sz val="11"/>
        <color theme="1"/>
        <rFont val="Calibri"/>
        <family val="2"/>
        <scheme val="minor"/>
      </rPr>
      <t>Total program sources and uses</t>
    </r>
    <r>
      <rPr>
        <sz val="11"/>
        <color theme="1"/>
        <rFont val="Calibri"/>
        <family val="2"/>
        <scheme val="minor"/>
      </rPr>
      <t xml:space="preserve"> (calculated) should show the total cost of the proposed program and the total revenues that would be used to fund the program. Sources are not required to equal uses, but any significant gap should be explained.</t>
    </r>
  </si>
  <si>
    <t>Year 0 
(Start Up)</t>
  </si>
  <si>
    <t>External Funding (In-Hand Only)</t>
  </si>
  <si>
    <t>Current Program Uses (if applicable)</t>
  </si>
  <si>
    <t>Current Program Sources (if applicable)</t>
  </si>
  <si>
    <t>Proposed New Program Sources</t>
  </si>
  <si>
    <t>Total Proposed Program Sources</t>
  </si>
  <si>
    <t>Proposed New Program Uses</t>
  </si>
  <si>
    <t>Total Proposed Program Uses</t>
  </si>
  <si>
    <t>Enrollment Funding Appropriation</t>
  </si>
  <si>
    <t>Tenure/Tenure-Track Faculty*</t>
  </si>
  <si>
    <t>Non Tenure-Track Faculty*</t>
  </si>
  <si>
    <t>Graduate Student Support*</t>
  </si>
  <si>
    <t>EHRA Non-Faculty Positions*</t>
  </si>
  <si>
    <t>Rate</t>
  </si>
  <si>
    <r>
      <rPr>
        <b/>
        <sz val="11"/>
        <color theme="1"/>
        <rFont val="Calibri"/>
        <family val="2"/>
        <scheme val="minor"/>
      </rPr>
      <t>Uses</t>
    </r>
    <r>
      <rPr>
        <sz val="11"/>
        <color theme="1"/>
        <rFont val="Calibri"/>
        <family val="2"/>
        <scheme val="minor"/>
      </rPr>
      <t xml:space="preserve"> should include a best estimate of all expenses incurred by the university related to the program, even if it is not charged to the program. Personnel costs should include all salaries and benefit expenses. Start-up costs (year 0) should include all costs incurred prior to the first year of student enrollments</t>
    </r>
  </si>
  <si>
    <t>Add any additional sources or uses as additional lines in the chart and confirm that they are correctly adding to the subtotals.</t>
  </si>
  <si>
    <t>Tuition Differential (Annual Rate)</t>
  </si>
  <si>
    <t>Resident Enrollment (FTE)</t>
  </si>
  <si>
    <t>Nonresident Enrollment (FTE)</t>
  </si>
  <si>
    <t>Regular Resident Tuition (Annual Rate)</t>
  </si>
  <si>
    <t>Regular Nonresident Tuition (Annual Rate)</t>
  </si>
  <si>
    <r>
      <rPr>
        <b/>
        <sz val="11"/>
        <color theme="1"/>
        <rFont val="Calibri"/>
        <family val="2"/>
        <scheme val="minor"/>
      </rPr>
      <t>Regular Tuition</t>
    </r>
    <r>
      <rPr>
        <sz val="11"/>
        <color theme="1"/>
        <rFont val="Calibri"/>
        <family val="2"/>
        <scheme val="minor"/>
      </rPr>
      <t xml:space="preserve"> and </t>
    </r>
    <r>
      <rPr>
        <b/>
        <sz val="11"/>
        <color theme="1"/>
        <rFont val="Calibri"/>
        <family val="2"/>
        <scheme val="minor"/>
      </rPr>
      <t>Differential Tuition</t>
    </r>
    <r>
      <rPr>
        <sz val="11"/>
        <color theme="1"/>
        <rFont val="Calibri"/>
        <family val="2"/>
        <scheme val="minor"/>
      </rPr>
      <t xml:space="preserve"> are automatically calculated based on the projected student enrollment on an FTE basis and the corresponding tuition rates.</t>
    </r>
  </si>
  <si>
    <t>Incremental Resident SCH</t>
  </si>
  <si>
    <r>
      <rPr>
        <b/>
        <sz val="11"/>
        <color theme="1"/>
        <rFont val="Calibri"/>
        <family val="2"/>
        <scheme val="minor"/>
      </rPr>
      <t>Enrollment funding appropriation</t>
    </r>
    <r>
      <rPr>
        <sz val="11"/>
        <color theme="1"/>
        <rFont val="Calibri"/>
        <family val="2"/>
        <scheme val="minor"/>
      </rPr>
      <t xml:space="preserve"> is automatically calculated based on the projected </t>
    </r>
    <r>
      <rPr>
        <u/>
        <sz val="11"/>
        <color theme="1"/>
        <rFont val="Calibri"/>
        <family val="2"/>
        <scheme val="minor"/>
      </rPr>
      <t>resident</t>
    </r>
    <r>
      <rPr>
        <sz val="11"/>
        <color theme="1"/>
        <rFont val="Calibri"/>
        <family val="2"/>
        <scheme val="minor"/>
      </rPr>
      <t xml:space="preserve"> student credit hours (SCH) and the enrollment funding rate. The worksheet assumes a fall start and an SCH funding basis. Manual adjustments may be necessary if this is not the case. Do not include </t>
    </r>
    <r>
      <rPr>
        <u/>
        <sz val="11"/>
        <color theme="1"/>
        <rFont val="Calibri"/>
        <family val="2"/>
        <scheme val="minor"/>
      </rPr>
      <t>nonresident</t>
    </r>
    <r>
      <rPr>
        <sz val="11"/>
        <color theme="1"/>
        <rFont val="Calibri"/>
        <family val="2"/>
        <scheme val="minor"/>
      </rPr>
      <t xml:space="preserve"> credit hours in this calculation.</t>
    </r>
  </si>
  <si>
    <t>NC Promise Appropriation (Nonresident)</t>
  </si>
  <si>
    <t>NC Promise Appropriation (Resident)</t>
  </si>
  <si>
    <r>
      <rPr>
        <b/>
        <sz val="11"/>
        <color theme="1"/>
        <rFont val="Calibri"/>
        <family val="2"/>
        <scheme val="minor"/>
      </rPr>
      <t>NC Promise Appropriation</t>
    </r>
    <r>
      <rPr>
        <sz val="11"/>
        <color theme="1"/>
        <rFont val="Calibri"/>
        <family val="2"/>
        <scheme val="minor"/>
      </rPr>
      <t xml:space="preserve"> applies to </t>
    </r>
    <r>
      <rPr>
        <u/>
        <sz val="11"/>
        <color theme="1"/>
        <rFont val="Calibri"/>
        <family val="2"/>
        <scheme val="minor"/>
      </rPr>
      <t>undergraduate</t>
    </r>
    <r>
      <rPr>
        <sz val="11"/>
        <color theme="1"/>
        <rFont val="Calibri"/>
        <family val="2"/>
        <scheme val="minor"/>
      </rPr>
      <t xml:space="preserve"> programs at ECSU, FSU, UNCP and WCU. The rates used can be found in the NC Promise rates tab.</t>
    </r>
  </si>
  <si>
    <t>Institution</t>
  </si>
  <si>
    <t>Residency</t>
  </si>
  <si>
    <t>ECSU</t>
  </si>
  <si>
    <t>Resident</t>
  </si>
  <si>
    <t>Nonresident</t>
  </si>
  <si>
    <t>UNCP</t>
  </si>
  <si>
    <t>WCU</t>
  </si>
  <si>
    <t>FSU</t>
  </si>
  <si>
    <t>Appropriation Rate</t>
  </si>
  <si>
    <t>Updated April 2023</t>
  </si>
  <si>
    <t>Chief Financial Officer</t>
  </si>
  <si>
    <t>Name</t>
  </si>
  <si>
    <t>Signature</t>
  </si>
  <si>
    <t>Date</t>
  </si>
  <si>
    <t xml:space="preserve">Signature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</si>
</sst>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s>
  <fonts count="22"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2"/>
      <color rgb="FF000000"/>
      <name val="Calibri"/>
      <family val="2"/>
    </font>
    <font>
      <sz val="12"/>
      <color rgb="FFFF0000"/>
      <name val="Calibri"/>
      <family val="2"/>
      <scheme val="minor"/>
    </font>
    <font>
      <sz val="11"/>
      <color theme="1"/>
      <name val="Arial"/>
      <family val="2"/>
    </font>
    <font>
      <i/>
      <sz val="12"/>
      <color theme="1"/>
      <name val="Calibri"/>
      <family val="2"/>
      <scheme val="minor"/>
    </font>
    <font>
      <b/>
      <sz val="11"/>
      <color theme="1"/>
      <name val="Calibri"/>
      <family val="2"/>
      <scheme val="minor"/>
    </font>
    <font>
      <b/>
      <u/>
      <sz val="11"/>
      <color theme="1"/>
      <name val="Calibri"/>
      <family val="2"/>
      <scheme val="minor"/>
    </font>
    <font>
      <i/>
      <sz val="9"/>
      <color theme="1"/>
      <name val="Calibri"/>
      <family val="2"/>
      <scheme val="minor"/>
    </font>
    <font>
      <i/>
      <sz val="10"/>
      <color theme="1"/>
      <name val="Calibri"/>
      <family val="2"/>
      <scheme val="minor"/>
    </font>
    <font>
      <sz val="10"/>
      <color theme="1"/>
      <name val="Calibri"/>
      <family val="2"/>
      <scheme val="minor"/>
    </font>
    <font>
      <b/>
      <u/>
      <sz val="10"/>
      <color theme="1"/>
      <name val="Calibri"/>
      <family val="2"/>
      <scheme val="minor"/>
    </font>
    <font>
      <b/>
      <sz val="10"/>
      <color theme="1"/>
      <name val="Calibri"/>
      <family val="2"/>
      <scheme val="minor"/>
    </font>
    <font>
      <u/>
      <sz val="11"/>
      <color theme="1"/>
      <name val="Calibri"/>
      <family val="2"/>
      <scheme val="minor"/>
    </font>
    <font>
      <b/>
      <sz val="11"/>
      <color rgb="FF000000"/>
      <name val="Calibri"/>
      <family val="2"/>
      <scheme val="minor"/>
    </font>
    <font>
      <sz val="14"/>
      <color theme="1"/>
      <name val="Calibri"/>
      <family val="2"/>
      <scheme val="minor"/>
    </font>
    <font>
      <sz val="14"/>
      <color rgb="FF00000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s>
  <cellStyleXfs count="5">
    <xf numFmtId="0" fontId="0" fillId="0" borderId="0"/>
    <xf numFmtId="43" fontId="7" fillId="0" borderId="0" applyFont="0" applyFill="0" applyBorder="0" applyAlignment="0" applyProtection="0"/>
    <xf numFmtId="0" fontId="5" fillId="0" borderId="0"/>
    <xf numFmtId="44" fontId="9" fillId="0" borderId="0" applyFont="0" applyFill="0" applyBorder="0" applyAlignment="0" applyProtection="0"/>
    <xf numFmtId="9" fontId="9" fillId="0" borderId="0" applyFont="0" applyFill="0" applyBorder="0" applyAlignment="0" applyProtection="0"/>
  </cellStyleXfs>
  <cellXfs count="111">
    <xf numFmtId="0" fontId="0" fillId="0" borderId="0" xfId="0"/>
    <xf numFmtId="0" fontId="6" fillId="0" borderId="0" xfId="2" applyFont="1"/>
    <xf numFmtId="164" fontId="5" fillId="0" borderId="0" xfId="1" applyNumberFormat="1" applyFont="1" applyBorder="1"/>
    <xf numFmtId="164" fontId="5" fillId="0" borderId="0" xfId="1" applyNumberFormat="1" applyFont="1"/>
    <xf numFmtId="9" fontId="5" fillId="0" borderId="0" xfId="4" applyFont="1"/>
    <xf numFmtId="164" fontId="5" fillId="0" borderId="6" xfId="1" applyNumberFormat="1" applyFont="1" applyBorder="1"/>
    <xf numFmtId="0" fontId="5" fillId="0" borderId="0" xfId="2"/>
    <xf numFmtId="9" fontId="5" fillId="0" borderId="0" xfId="2" applyNumberFormat="1"/>
    <xf numFmtId="0" fontId="5" fillId="0" borderId="6" xfId="2" applyBorder="1"/>
    <xf numFmtId="164" fontId="5" fillId="0" borderId="0" xfId="2" applyNumberFormat="1"/>
    <xf numFmtId="8" fontId="5" fillId="0" borderId="0" xfId="2" applyNumberFormat="1"/>
    <xf numFmtId="10" fontId="5" fillId="0" borderId="0" xfId="2" applyNumberFormat="1"/>
    <xf numFmtId="0" fontId="5" fillId="0" borderId="0" xfId="0" applyFont="1"/>
    <xf numFmtId="42" fontId="5" fillId="0" borderId="0" xfId="0" applyNumberFormat="1" applyFont="1"/>
    <xf numFmtId="164" fontId="6" fillId="0" borderId="0" xfId="2" applyNumberFormat="1" applyFont="1"/>
    <xf numFmtId="8" fontId="5" fillId="0" borderId="6" xfId="2" applyNumberFormat="1" applyBorder="1"/>
    <xf numFmtId="164" fontId="5" fillId="0" borderId="6" xfId="2" applyNumberFormat="1" applyBorder="1"/>
    <xf numFmtId="10" fontId="5" fillId="0" borderId="6" xfId="2" applyNumberFormat="1" applyBorder="1"/>
    <xf numFmtId="166" fontId="6" fillId="0" borderId="0" xfId="3" applyNumberFormat="1" applyFont="1"/>
    <xf numFmtId="0" fontId="6" fillId="0" borderId="0" xfId="0" applyFont="1"/>
    <xf numFmtId="42" fontId="6" fillId="0" borderId="0" xfId="0" applyNumberFormat="1" applyFont="1"/>
    <xf numFmtId="0" fontId="5" fillId="0" borderId="6" xfId="0" applyFont="1" applyBorder="1"/>
    <xf numFmtId="0" fontId="6" fillId="0" borderId="6" xfId="0" applyFont="1" applyBorder="1"/>
    <xf numFmtId="0" fontId="6" fillId="0" borderId="6" xfId="0" applyFont="1" applyBorder="1" applyAlignment="1">
      <alignment horizontal="center"/>
    </xf>
    <xf numFmtId="164" fontId="5" fillId="0" borderId="0" xfId="0" applyNumberFormat="1" applyFont="1"/>
    <xf numFmtId="164" fontId="5" fillId="0" borderId="6" xfId="0" applyNumberFormat="1" applyFont="1" applyBorder="1"/>
    <xf numFmtId="42" fontId="5" fillId="0" borderId="6" xfId="0" applyNumberFormat="1" applyFont="1" applyBorder="1"/>
    <xf numFmtId="9" fontId="6" fillId="0" borderId="6" xfId="4" applyFont="1" applyBorder="1" applyAlignment="1">
      <alignment horizontal="center"/>
    </xf>
    <xf numFmtId="0" fontId="5" fillId="0" borderId="0" xfId="2" applyAlignment="1">
      <alignment horizontal="left" indent="1"/>
    </xf>
    <xf numFmtId="0" fontId="5" fillId="0" borderId="6" xfId="2" applyBorder="1" applyAlignment="1">
      <alignment horizontal="left" indent="1"/>
    </xf>
    <xf numFmtId="164" fontId="6" fillId="0" borderId="0" xfId="1" applyNumberFormat="1" applyFont="1"/>
    <xf numFmtId="165" fontId="5" fillId="0" borderId="0" xfId="2" applyNumberFormat="1" applyAlignment="1">
      <alignment horizontal="left" indent="1"/>
    </xf>
    <xf numFmtId="166" fontId="6" fillId="4" borderId="0" xfId="3" applyNumberFormat="1" applyFont="1" applyFill="1"/>
    <xf numFmtId="166" fontId="8" fillId="0" borderId="0" xfId="0" applyNumberFormat="1" applyFont="1"/>
    <xf numFmtId="9" fontId="5" fillId="0" borderId="0" xfId="0" applyNumberFormat="1" applyFont="1"/>
    <xf numFmtId="43" fontId="5" fillId="0" borderId="6" xfId="1" applyFont="1" applyBorder="1"/>
    <xf numFmtId="0" fontId="10" fillId="5" borderId="0" xfId="2" applyFont="1" applyFill="1" applyAlignment="1">
      <alignment horizontal="left" indent="1"/>
    </xf>
    <xf numFmtId="0" fontId="10" fillId="5" borderId="0" xfId="2" applyFont="1" applyFill="1"/>
    <xf numFmtId="164" fontId="10" fillId="5" borderId="0" xfId="2" applyNumberFormat="1" applyFont="1" applyFill="1" applyAlignment="1">
      <alignment horizontal="left" indent="1"/>
    </xf>
    <xf numFmtId="0" fontId="4" fillId="0" borderId="0" xfId="0" applyFont="1"/>
    <xf numFmtId="0" fontId="13" fillId="0" borderId="0" xfId="0" applyFont="1"/>
    <xf numFmtId="0" fontId="13" fillId="0" borderId="1" xfId="0" applyFont="1" applyBorder="1"/>
    <xf numFmtId="0" fontId="13" fillId="0" borderId="7" xfId="0" applyFont="1" applyBorder="1"/>
    <xf numFmtId="0" fontId="13" fillId="0" borderId="5" xfId="0" applyFont="1" applyBorder="1"/>
    <xf numFmtId="0" fontId="15" fillId="0" borderId="0" xfId="0" applyFont="1"/>
    <xf numFmtId="0" fontId="15" fillId="0" borderId="2" xfId="0" applyFont="1" applyBorder="1"/>
    <xf numFmtId="0" fontId="16" fillId="0" borderId="0" xfId="0" applyFont="1"/>
    <xf numFmtId="0" fontId="15" fillId="0" borderId="0" xfId="2" applyFont="1" applyAlignment="1">
      <alignment horizontal="left" vertical="center" wrapText="1" indent="1"/>
    </xf>
    <xf numFmtId="0" fontId="15" fillId="0" borderId="0" xfId="2" applyFont="1" applyAlignment="1">
      <alignment horizontal="left" indent="1"/>
    </xf>
    <xf numFmtId="0" fontId="15" fillId="0" borderId="0" xfId="0" applyFont="1" applyAlignment="1">
      <alignment horizontal="left" indent="1"/>
    </xf>
    <xf numFmtId="0" fontId="15" fillId="0" borderId="6" xfId="2" applyFont="1" applyBorder="1" applyAlignment="1">
      <alignment horizontal="left" indent="1"/>
    </xf>
    <xf numFmtId="0" fontId="17" fillId="0" borderId="0" xfId="2" applyFont="1" applyAlignment="1">
      <alignment horizontal="left"/>
    </xf>
    <xf numFmtId="0" fontId="17" fillId="0" borderId="10" xfId="2" applyFont="1" applyBorder="1" applyAlignment="1">
      <alignment horizontal="left"/>
    </xf>
    <xf numFmtId="0" fontId="12" fillId="0" borderId="0" xfId="0" applyFont="1"/>
    <xf numFmtId="0" fontId="4" fillId="0" borderId="0" xfId="0" applyFont="1" applyAlignment="1">
      <alignment wrapText="1"/>
    </xf>
    <xf numFmtId="0" fontId="17" fillId="2" borderId="2" xfId="2" applyFont="1" applyFill="1" applyBorder="1" applyAlignment="1">
      <alignment horizontal="center" wrapText="1"/>
    </xf>
    <xf numFmtId="0" fontId="17" fillId="2" borderId="2" xfId="2" applyFont="1" applyFill="1" applyBorder="1" applyAlignment="1">
      <alignment horizontal="center"/>
    </xf>
    <xf numFmtId="166" fontId="15" fillId="0" borderId="0" xfId="3" applyNumberFormat="1" applyFont="1" applyBorder="1"/>
    <xf numFmtId="166" fontId="15" fillId="0" borderId="8" xfId="3" applyNumberFormat="1" applyFont="1" applyBorder="1"/>
    <xf numFmtId="164" fontId="15" fillId="0" borderId="0" xfId="1" applyNumberFormat="1" applyFont="1" applyBorder="1"/>
    <xf numFmtId="166" fontId="15" fillId="0" borderId="4" xfId="3" applyNumberFormat="1" applyFont="1" applyFill="1" applyBorder="1" applyAlignment="1">
      <alignment horizontal="left" indent="1"/>
    </xf>
    <xf numFmtId="166" fontId="15" fillId="3" borderId="0" xfId="3" applyNumberFormat="1" applyFont="1" applyFill="1" applyBorder="1"/>
    <xf numFmtId="166" fontId="15" fillId="3" borderId="8" xfId="3" applyNumberFormat="1" applyFont="1" applyFill="1" applyBorder="1"/>
    <xf numFmtId="164" fontId="15" fillId="0" borderId="6" xfId="1" applyNumberFormat="1" applyFont="1" applyBorder="1"/>
    <xf numFmtId="166" fontId="15" fillId="0" borderId="9" xfId="3" applyNumberFormat="1" applyFont="1" applyBorder="1"/>
    <xf numFmtId="0" fontId="14" fillId="0" borderId="0" xfId="0" applyFont="1" applyAlignment="1">
      <alignment horizontal="left" indent="2"/>
    </xf>
    <xf numFmtId="164" fontId="15" fillId="0" borderId="0" xfId="1" applyNumberFormat="1" applyFont="1"/>
    <xf numFmtId="164" fontId="15" fillId="0" borderId="8" xfId="1" applyNumberFormat="1" applyFont="1" applyBorder="1"/>
    <xf numFmtId="166" fontId="15" fillId="0" borderId="10" xfId="3" applyNumberFormat="1" applyFont="1" applyBorder="1"/>
    <xf numFmtId="166" fontId="15" fillId="0" borderId="11" xfId="3" applyNumberFormat="1" applyFont="1" applyBorder="1"/>
    <xf numFmtId="0" fontId="17" fillId="2" borderId="3" xfId="2" applyFont="1" applyFill="1" applyBorder="1"/>
    <xf numFmtId="166" fontId="15" fillId="0" borderId="0" xfId="0" applyNumberFormat="1" applyFont="1"/>
    <xf numFmtId="166" fontId="17" fillId="3" borderId="8" xfId="0" applyNumberFormat="1" applyFont="1" applyFill="1" applyBorder="1"/>
    <xf numFmtId="166" fontId="17" fillId="3" borderId="9" xfId="0" applyNumberFormat="1" applyFont="1" applyFill="1" applyBorder="1"/>
    <xf numFmtId="166" fontId="17" fillId="0" borderId="0" xfId="0" applyNumberFormat="1" applyFont="1"/>
    <xf numFmtId="166" fontId="17" fillId="0" borderId="10" xfId="0" applyNumberFormat="1" applyFont="1" applyBorder="1"/>
    <xf numFmtId="166" fontId="17" fillId="3" borderId="11" xfId="0" applyNumberFormat="1" applyFont="1" applyFill="1" applyBorder="1"/>
    <xf numFmtId="0" fontId="14" fillId="0" borderId="0" xfId="2" applyFont="1" applyAlignment="1">
      <alignment horizontal="left" indent="2"/>
    </xf>
    <xf numFmtId="0" fontId="3" fillId="0" borderId="0" xfId="0" applyFont="1" applyAlignment="1">
      <alignment wrapText="1"/>
    </xf>
    <xf numFmtId="0" fontId="2" fillId="0" borderId="0" xfId="0" applyFont="1" applyAlignment="1">
      <alignment wrapText="1"/>
    </xf>
    <xf numFmtId="0" fontId="2" fillId="0" borderId="0" xfId="0" applyFont="1"/>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3" xfId="0" applyFont="1" applyBorder="1" applyAlignment="1">
      <alignment horizontal="center" vertical="center" wrapText="1"/>
    </xf>
    <xf numFmtId="0" fontId="2" fillId="0" borderId="0" xfId="0" applyFont="1" applyAlignment="1">
      <alignment vertical="center" wrapText="1"/>
    </xf>
    <xf numFmtId="166" fontId="2" fillId="0" borderId="8" xfId="3" applyNumberFormat="1" applyFont="1" applyBorder="1" applyAlignment="1">
      <alignment vertical="center" wrapText="1"/>
    </xf>
    <xf numFmtId="0" fontId="2" fillId="0" borderId="10" xfId="0" applyFont="1" applyBorder="1" applyAlignment="1">
      <alignment vertical="center" wrapText="1"/>
    </xf>
    <xf numFmtId="166" fontId="2" fillId="0" borderId="11" xfId="3" applyNumberFormat="1" applyFont="1" applyBorder="1" applyAlignment="1">
      <alignment vertical="center" wrapText="1"/>
    </xf>
    <xf numFmtId="0" fontId="2" fillId="0" borderId="13" xfId="0" applyFont="1" applyBorder="1" applyAlignment="1">
      <alignment vertical="center" wrapText="1"/>
    </xf>
    <xf numFmtId="166" fontId="2" fillId="0" borderId="14" xfId="3" applyNumberFormat="1" applyFont="1" applyBorder="1" applyAlignment="1">
      <alignment vertical="center" wrapText="1"/>
    </xf>
    <xf numFmtId="0" fontId="2" fillId="0" borderId="6" xfId="0" applyFont="1" applyBorder="1" applyAlignment="1">
      <alignment vertical="center" wrapText="1"/>
    </xf>
    <xf numFmtId="166" fontId="2" fillId="0" borderId="9" xfId="3" applyNumberFormat="1" applyFont="1" applyBorder="1" applyAlignment="1">
      <alignment vertical="center" wrapText="1"/>
    </xf>
    <xf numFmtId="0" fontId="16" fillId="0" borderId="6" xfId="0" applyFont="1" applyBorder="1"/>
    <xf numFmtId="166" fontId="15" fillId="0" borderId="6" xfId="3" applyNumberFormat="1" applyFont="1" applyBorder="1"/>
    <xf numFmtId="0" fontId="17" fillId="2" borderId="17" xfId="2" applyFont="1" applyFill="1" applyBorder="1" applyAlignment="1">
      <alignment horizontal="center" wrapText="1"/>
    </xf>
    <xf numFmtId="0" fontId="17" fillId="2" borderId="17" xfId="2" applyFont="1" applyFill="1" applyBorder="1" applyAlignment="1">
      <alignment horizontal="center"/>
    </xf>
    <xf numFmtId="0" fontId="17" fillId="2" borderId="16" xfId="2" applyFont="1" applyFill="1" applyBorder="1" applyAlignment="1">
      <alignment horizontal="center"/>
    </xf>
    <xf numFmtId="0" fontId="17" fillId="0" borderId="6" xfId="0" applyFont="1" applyBorder="1"/>
    <xf numFmtId="0" fontId="17" fillId="0" borderId="17" xfId="0" applyFont="1" applyBorder="1"/>
    <xf numFmtId="0" fontId="17" fillId="0" borderId="17" xfId="0" applyFont="1" applyBorder="1" applyAlignment="1">
      <alignment horizontal="center"/>
    </xf>
    <xf numFmtId="166" fontId="15" fillId="0" borderId="6" xfId="0" applyNumberFormat="1" applyFont="1" applyBorder="1"/>
    <xf numFmtId="0" fontId="17" fillId="0" borderId="6" xfId="2" applyFont="1" applyBorder="1" applyAlignment="1">
      <alignment horizontal="left"/>
    </xf>
    <xf numFmtId="0" fontId="15" fillId="0" borderId="6" xfId="0" applyFont="1" applyBorder="1"/>
    <xf numFmtId="0" fontId="15" fillId="3" borderId="9" xfId="0" applyFont="1" applyFill="1" applyBorder="1"/>
    <xf numFmtId="0" fontId="20" fillId="0" borderId="12" xfId="0" applyFont="1" applyBorder="1" applyAlignment="1">
      <alignment vertical="center" wrapText="1"/>
    </xf>
    <xf numFmtId="0" fontId="20" fillId="0" borderId="15" xfId="0" applyFont="1" applyBorder="1" applyAlignment="1">
      <alignment vertical="center" wrapText="1"/>
    </xf>
    <xf numFmtId="0" fontId="20" fillId="0" borderId="7" xfId="0" applyFont="1" applyBorder="1" applyAlignment="1">
      <alignment vertical="center" wrapText="1"/>
    </xf>
    <xf numFmtId="0" fontId="20" fillId="0" borderId="5" xfId="0" applyFont="1" applyBorder="1" applyAlignment="1">
      <alignment vertical="center" wrapText="1"/>
    </xf>
    <xf numFmtId="0" fontId="21" fillId="0" borderId="7" xfId="0" applyFont="1" applyBorder="1" applyAlignment="1">
      <alignment horizontal="left" vertical="center" wrapText="1"/>
    </xf>
    <xf numFmtId="0" fontId="1" fillId="0" borderId="0" xfId="0" applyFont="1"/>
    <xf numFmtId="0" fontId="17" fillId="0" borderId="0" xfId="0" applyFont="1"/>
  </cellXfs>
  <cellStyles count="5">
    <cellStyle name="Comma" xfId="1" builtinId="3"/>
    <cellStyle name="Currency" xfId="3" builtinId="4"/>
    <cellStyle name="Normal" xfId="0" builtinId="0"/>
    <cellStyle name="Normal 3"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_business.do_fiscal\FY17%20Budget%20Data\CAU%20Budget\FY17%20Preliminary%20Budget%20v10%2002.03.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_business\do_fiscal\FY18%20Budget%20Data\CAU%20Budget\PreliminaryBudgetDrafts\FY18ConsollidatedCAUBudget-for%20June%20Reports_8-3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BKR &amp; TN"/>
      <sheetName val="LT-ST SourcesandUses View 2"/>
      <sheetName val="BudgetSnapshot"/>
      <sheetName val="ConsolByLine"/>
      <sheetName val="ConsolBySource"/>
      <sheetName val="FY17Sources"/>
      <sheetName val="LT-ST SourcesandUses"/>
      <sheetName val="Budget Neutral items"/>
      <sheetName val="Recon ConsolLine&amp;Srce"/>
      <sheetName val="AA"/>
      <sheetName val="FAC"/>
      <sheetName val="FIN"/>
      <sheetName val="HR"/>
      <sheetName val="SABI"/>
      <sheetName val="CEPH"/>
      <sheetName val="Comms"/>
      <sheetName val="DO"/>
      <sheetName val="Advancement"/>
      <sheetName val="GGG"/>
      <sheetName val="IIS"/>
      <sheetName val="LTC"/>
      <sheetName val="LTCPostFY2017"/>
      <sheetName val="RIS"/>
      <sheetName val="RISProgram"/>
      <sheetName val="OSA"/>
      <sheetName val="StudentAid"/>
      <sheetName val="Diversity"/>
      <sheetName val="CAU Add'l Fund Requests"/>
      <sheetName val="LT Commits recl to ST"/>
      <sheetName val="SBTProjection"/>
      <sheetName val="CFEstimate"/>
      <sheetName val="Salary Sourcing &amp; Fringe Pool"/>
      <sheetName val="Recon Salary Source &amp; Fringe"/>
      <sheetName val="Computer"/>
      <sheetName val="AA Funds"/>
      <sheetName val="Vacancy-Comp Savings Estimate"/>
      <sheetName val="FacRetention"/>
      <sheetName val="Fdn balance estimate"/>
      <sheetName val="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46">
          <cell r="F46" t="str">
            <v>Dues &amp; Subscriptions</v>
          </cell>
        </row>
        <row r="47">
          <cell r="F47" t="str">
            <v>Advertising</v>
          </cell>
        </row>
        <row r="48">
          <cell r="F48" t="str">
            <v>Equipment</v>
          </cell>
        </row>
        <row r="49">
          <cell r="F49" t="str">
            <v>Consultants/Contractors</v>
          </cell>
        </row>
        <row r="50">
          <cell r="F50" t="str">
            <v>Meetings &amp; Events</v>
          </cell>
        </row>
        <row r="51">
          <cell r="F51" t="str">
            <v>Maintenance Agreements</v>
          </cell>
        </row>
        <row r="52">
          <cell r="F52" t="str">
            <v>IT Repairs &amp; Maintenance</v>
          </cell>
        </row>
        <row r="53">
          <cell r="F53" t="str">
            <v>Facilities Repairs &amp; Maintenance</v>
          </cell>
        </row>
        <row r="54">
          <cell r="F54" t="str">
            <v>Future Commitments</v>
          </cell>
        </row>
        <row r="55">
          <cell r="F55" t="str">
            <v>Office Supplies</v>
          </cell>
        </row>
        <row r="56">
          <cell r="F56" t="str">
            <v>Other Supplies</v>
          </cell>
        </row>
        <row r="57">
          <cell r="F57" t="str">
            <v>Insurance</v>
          </cell>
        </row>
        <row r="58">
          <cell r="F58" t="str">
            <v>Other Compensation</v>
          </cell>
        </row>
        <row r="59">
          <cell r="F59" t="str">
            <v>Other Expenses</v>
          </cell>
        </row>
        <row r="60">
          <cell r="F60" t="str">
            <v>Phones &amp; Conferencing</v>
          </cell>
        </row>
        <row r="61">
          <cell r="F61" t="str">
            <v>Postage &amp; Shipping</v>
          </cell>
        </row>
        <row r="62">
          <cell r="F62" t="str">
            <v>Printing &amp; Production</v>
          </cell>
        </row>
        <row r="63">
          <cell r="F63" t="str">
            <v>Training &amp; Professional Development</v>
          </cell>
        </row>
        <row r="64">
          <cell r="F64" t="str">
            <v>Recruiting Travel &amp; Entertainment</v>
          </cell>
        </row>
        <row r="65">
          <cell r="F65" t="str">
            <v>Rent/Lease</v>
          </cell>
        </row>
        <row r="66">
          <cell r="F66" t="str">
            <v>Service Agreements</v>
          </cell>
        </row>
        <row r="67">
          <cell r="F67" t="str">
            <v>Special Program Funds</v>
          </cell>
        </row>
        <row r="68">
          <cell r="F68" t="str">
            <v>Student Aid</v>
          </cell>
        </row>
        <row r="69">
          <cell r="F69" t="str">
            <v>Subcontracts</v>
          </cell>
        </row>
        <row r="70">
          <cell r="F70" t="str">
            <v>Technology</v>
          </cell>
        </row>
        <row r="71">
          <cell r="F71" t="str">
            <v>Technology Services</v>
          </cell>
        </row>
        <row r="72">
          <cell r="F72" t="str">
            <v>Technology Supplies &amp; Equipment</v>
          </cell>
        </row>
        <row r="73">
          <cell r="F73" t="str">
            <v>Telecommunications</v>
          </cell>
        </row>
        <row r="74">
          <cell r="F74" t="str">
            <v>Other Services</v>
          </cell>
        </row>
        <row r="75">
          <cell r="F75" t="str">
            <v>Utilities</v>
          </cell>
        </row>
        <row r="76">
          <cell r="F76" t="str">
            <v>Travel</v>
          </cell>
        </row>
        <row r="77">
          <cell r="F77" t="str">
            <v>Conferences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for BKR &amp; TN"/>
      <sheetName val="LT-ST SourcesandUses View 2"/>
      <sheetName val="BudgetSnapshot"/>
      <sheetName val="ConsolByLine"/>
      <sheetName val="ConsolBySource"/>
      <sheetName val="Recon ConsolLine&amp;Srce"/>
      <sheetName val="FY18Sources"/>
      <sheetName val="Gillings gift liquidation items"/>
      <sheetName val="SBTProjection"/>
      <sheetName val="LT-ST SourcesandUses"/>
      <sheetName val="Budget Neutral Items"/>
      <sheetName val="AA"/>
      <sheetName val="FAC"/>
      <sheetName val="FIN"/>
      <sheetName val="HR"/>
      <sheetName val="SABI"/>
      <sheetName val="CEPH"/>
      <sheetName val="Comms"/>
      <sheetName val="DO"/>
      <sheetName val="Advancement"/>
      <sheetName val="GGG"/>
      <sheetName val="Potential savings for BKRTN"/>
      <sheetName val="IIS"/>
      <sheetName val="BKRTN Sheet 1-Comp"/>
      <sheetName val="BKRTN Sheet 2-NonComp"/>
      <sheetName val="BKRTN Sheet 3-LTST Costs"/>
      <sheetName val="BKRTN Sheet 4-CAU Summary"/>
      <sheetName val="KT Changes"/>
      <sheetName val="LTC"/>
      <sheetName val="LTCPostFY2018"/>
      <sheetName val="PPA"/>
      <sheetName val="RIS"/>
      <sheetName val="RISProgram"/>
      <sheetName val="OSA"/>
      <sheetName val="Diversity"/>
      <sheetName val="StudentAid"/>
      <sheetName val="Opportunity Requests"/>
      <sheetName val="LT Commits recl to ST"/>
      <sheetName val="CFEstimate"/>
      <sheetName val="Fringe Pool Check"/>
      <sheetName val="Fringe Pool"/>
      <sheetName val="LSI"/>
      <sheetName val="Longevity"/>
      <sheetName val="AA Funds"/>
      <sheetName val="Vacancy-Comp Savings Estimate"/>
      <sheetName val="FacRetention"/>
      <sheetName val="Fdn balance estimate"/>
      <sheetName val="TSSD"/>
      <sheetName val="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34">
          <cell r="C34" t="str">
            <v>EPA</v>
          </cell>
        </row>
        <row r="35">
          <cell r="C35" t="str">
            <v>EPA NF</v>
          </cell>
        </row>
        <row r="36">
          <cell r="C36" t="str">
            <v>SPA</v>
          </cell>
        </row>
        <row r="37">
          <cell r="C37" t="str">
            <v>RA</v>
          </cell>
        </row>
        <row r="38">
          <cell r="C38" t="str">
            <v>Longevity</v>
          </cell>
        </row>
        <row r="39">
          <cell r="C39" t="str">
            <v>Student Wages</v>
          </cell>
        </row>
        <row r="40">
          <cell r="C40" t="str">
            <v>Temp Wages</v>
          </cell>
        </row>
        <row r="41">
          <cell r="C41" t="str">
            <v>Other compensation</v>
          </cell>
        </row>
        <row r="42">
          <cell r="C42" t="str">
            <v>TBD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6"/>
  <sheetViews>
    <sheetView showGridLines="0" workbookViewId="0">
      <selection activeCell="B16" sqref="B16"/>
    </sheetView>
  </sheetViews>
  <sheetFormatPr defaultColWidth="8.875" defaultRowHeight="15" x14ac:dyDescent="0.25"/>
  <cols>
    <col min="1" max="1" width="3.625" customWidth="1"/>
    <col min="2" max="2" width="80.125" style="39" customWidth="1"/>
  </cols>
  <sheetData>
    <row r="2" spans="2:2" x14ac:dyDescent="0.25">
      <c r="B2" s="53" t="s">
        <v>67</v>
      </c>
    </row>
    <row r="3" spans="2:2" ht="30" x14ac:dyDescent="0.25">
      <c r="B3" s="54" t="s">
        <v>68</v>
      </c>
    </row>
    <row r="4" spans="2:2" x14ac:dyDescent="0.25">
      <c r="B4" s="54"/>
    </row>
    <row r="5" spans="2:2" ht="75" x14ac:dyDescent="0.25">
      <c r="B5" s="54" t="s">
        <v>69</v>
      </c>
    </row>
    <row r="6" spans="2:2" ht="33.75" customHeight="1" x14ac:dyDescent="0.25">
      <c r="B6" s="54" t="s">
        <v>70</v>
      </c>
    </row>
    <row r="7" spans="2:2" ht="36" customHeight="1" x14ac:dyDescent="0.25">
      <c r="B7" s="54" t="s">
        <v>94</v>
      </c>
    </row>
    <row r="8" spans="2:2" ht="64.5" customHeight="1" x14ac:dyDescent="0.25">
      <c r="B8" s="78" t="s">
        <v>96</v>
      </c>
    </row>
    <row r="9" spans="2:2" ht="30" x14ac:dyDescent="0.25">
      <c r="B9" s="79" t="s">
        <v>99</v>
      </c>
    </row>
    <row r="10" spans="2:2" ht="33" customHeight="1" x14ac:dyDescent="0.25">
      <c r="B10" s="54" t="s">
        <v>71</v>
      </c>
    </row>
    <row r="11" spans="2:2" ht="65.25" customHeight="1" x14ac:dyDescent="0.25">
      <c r="B11" s="54" t="s">
        <v>87</v>
      </c>
    </row>
    <row r="12" spans="2:2" ht="50.25" customHeight="1" x14ac:dyDescent="0.25">
      <c r="B12" s="54" t="s">
        <v>72</v>
      </c>
    </row>
    <row r="13" spans="2:2" ht="33.75" customHeight="1" x14ac:dyDescent="0.25">
      <c r="B13" s="54" t="s">
        <v>88</v>
      </c>
    </row>
    <row r="16" spans="2:2" x14ac:dyDescent="0.25">
      <c r="B16" s="109" t="s">
        <v>109</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3"/>
  <sheetViews>
    <sheetView showGridLines="0" tabSelected="1" topLeftCell="A17" workbookViewId="0">
      <selection activeCell="B36" sqref="B36"/>
    </sheetView>
  </sheetViews>
  <sheetFormatPr defaultColWidth="9" defaultRowHeight="12.75" x14ac:dyDescent="0.2"/>
  <cols>
    <col min="1" max="1" width="2.875" style="40" customWidth="1"/>
    <col min="2" max="2" width="31.375" style="44" customWidth="1"/>
    <col min="3" max="3" width="9" style="44" bestFit="1" customWidth="1"/>
    <col min="4" max="10" width="11.375" style="44" customWidth="1"/>
    <col min="11" max="16384" width="9" style="44"/>
  </cols>
  <sheetData>
    <row r="1" spans="1:10" ht="13.5" thickBot="1" x14ac:dyDescent="0.25"/>
    <row r="2" spans="1:10" ht="29.25" customHeight="1" x14ac:dyDescent="0.2">
      <c r="A2" s="41"/>
      <c r="B2" s="98" t="s">
        <v>76</v>
      </c>
      <c r="C2" s="99" t="s">
        <v>86</v>
      </c>
      <c r="D2" s="94" t="s">
        <v>73</v>
      </c>
      <c r="E2" s="95" t="s">
        <v>0</v>
      </c>
      <c r="F2" s="95" t="s">
        <v>1</v>
      </c>
      <c r="G2" s="95" t="s">
        <v>2</v>
      </c>
      <c r="H2" s="95" t="s">
        <v>3</v>
      </c>
      <c r="I2" s="95" t="s">
        <v>4</v>
      </c>
      <c r="J2" s="96" t="s">
        <v>5</v>
      </c>
    </row>
    <row r="3" spans="1:10" x14ac:dyDescent="0.2">
      <c r="A3" s="42">
        <v>1</v>
      </c>
      <c r="B3" s="48" t="s">
        <v>66</v>
      </c>
      <c r="C3" s="48"/>
      <c r="D3" s="57"/>
      <c r="E3" s="57"/>
      <c r="F3" s="57"/>
      <c r="G3" s="57"/>
      <c r="H3" s="57"/>
      <c r="I3" s="57"/>
      <c r="J3" s="58">
        <f>SUM(D3:I3)</f>
        <v>0</v>
      </c>
    </row>
    <row r="4" spans="1:10" x14ac:dyDescent="0.2">
      <c r="A4" s="42">
        <v>2</v>
      </c>
      <c r="B4" s="48" t="s">
        <v>62</v>
      </c>
      <c r="C4" s="48"/>
      <c r="D4" s="59"/>
      <c r="E4" s="59"/>
      <c r="F4" s="59"/>
      <c r="G4" s="59"/>
      <c r="H4" s="59"/>
      <c r="I4" s="59"/>
      <c r="J4" s="58">
        <f>SUM(D4:I4)</f>
        <v>0</v>
      </c>
    </row>
    <row r="5" spans="1:10" x14ac:dyDescent="0.2">
      <c r="A5" s="42">
        <v>3</v>
      </c>
      <c r="B5" s="77" t="s">
        <v>90</v>
      </c>
      <c r="C5" s="48"/>
      <c r="D5" s="59"/>
      <c r="E5" s="59"/>
      <c r="F5" s="59"/>
      <c r="G5" s="59"/>
      <c r="H5" s="59"/>
      <c r="I5" s="59"/>
      <c r="J5" s="58"/>
    </row>
    <row r="6" spans="1:10" x14ac:dyDescent="0.2">
      <c r="A6" s="42">
        <v>4</v>
      </c>
      <c r="B6" s="48" t="s">
        <v>92</v>
      </c>
      <c r="C6" s="60"/>
      <c r="D6" s="61">
        <f t="shared" ref="D6:I6" si="0">D5*$C6</f>
        <v>0</v>
      </c>
      <c r="E6" s="61">
        <f t="shared" si="0"/>
        <v>0</v>
      </c>
      <c r="F6" s="61">
        <f t="shared" si="0"/>
        <v>0</v>
      </c>
      <c r="G6" s="61">
        <f t="shared" si="0"/>
        <v>0</v>
      </c>
      <c r="H6" s="61">
        <f t="shared" si="0"/>
        <v>0</v>
      </c>
      <c r="I6" s="61">
        <f t="shared" si="0"/>
        <v>0</v>
      </c>
      <c r="J6" s="62">
        <f t="shared" ref="J6" si="1">SUM(D6:I6)</f>
        <v>0</v>
      </c>
    </row>
    <row r="7" spans="1:10" x14ac:dyDescent="0.2">
      <c r="A7" s="42">
        <v>5</v>
      </c>
      <c r="B7" s="77" t="s">
        <v>91</v>
      </c>
      <c r="C7" s="48"/>
      <c r="D7" s="59"/>
      <c r="E7" s="59"/>
      <c r="F7" s="59"/>
      <c r="G7" s="59"/>
      <c r="H7" s="59"/>
      <c r="I7" s="59"/>
      <c r="J7" s="58"/>
    </row>
    <row r="8" spans="1:10" x14ac:dyDescent="0.2">
      <c r="A8" s="42">
        <v>6</v>
      </c>
      <c r="B8" s="48" t="s">
        <v>93</v>
      </c>
      <c r="C8" s="60"/>
      <c r="D8" s="61">
        <f t="shared" ref="D8:I8" si="2">D7*$C8</f>
        <v>0</v>
      </c>
      <c r="E8" s="61">
        <f t="shared" si="2"/>
        <v>0</v>
      </c>
      <c r="F8" s="61">
        <f t="shared" si="2"/>
        <v>0</v>
      </c>
      <c r="G8" s="61">
        <f t="shared" si="2"/>
        <v>0</v>
      </c>
      <c r="H8" s="61">
        <f t="shared" si="2"/>
        <v>0</v>
      </c>
      <c r="I8" s="61">
        <f t="shared" si="2"/>
        <v>0</v>
      </c>
      <c r="J8" s="62">
        <f t="shared" ref="J8:J10" si="3">SUM(D8:I8)</f>
        <v>0</v>
      </c>
    </row>
    <row r="9" spans="1:10" x14ac:dyDescent="0.2">
      <c r="A9" s="42">
        <v>7</v>
      </c>
      <c r="B9" s="48" t="s">
        <v>89</v>
      </c>
      <c r="C9" s="60"/>
      <c r="D9" s="61">
        <f t="shared" ref="D9:I9" si="4">(D5+D7)*$C9</f>
        <v>0</v>
      </c>
      <c r="E9" s="61">
        <f t="shared" si="4"/>
        <v>0</v>
      </c>
      <c r="F9" s="61">
        <f t="shared" si="4"/>
        <v>0</v>
      </c>
      <c r="G9" s="61">
        <f t="shared" si="4"/>
        <v>0</v>
      </c>
      <c r="H9" s="61">
        <f t="shared" si="4"/>
        <v>0</v>
      </c>
      <c r="I9" s="61">
        <f t="shared" si="4"/>
        <v>0</v>
      </c>
      <c r="J9" s="62">
        <f t="shared" si="3"/>
        <v>0</v>
      </c>
    </row>
    <row r="10" spans="1:10" x14ac:dyDescent="0.2">
      <c r="A10" s="42">
        <v>8</v>
      </c>
      <c r="B10" s="48" t="s">
        <v>6</v>
      </c>
      <c r="C10" s="60"/>
      <c r="D10" s="61">
        <f t="shared" ref="D10:I10" si="5">(D5+D7)*$C10</f>
        <v>0</v>
      </c>
      <c r="E10" s="61">
        <f t="shared" si="5"/>
        <v>0</v>
      </c>
      <c r="F10" s="61">
        <f t="shared" si="5"/>
        <v>0</v>
      </c>
      <c r="G10" s="61">
        <f t="shared" si="5"/>
        <v>0</v>
      </c>
      <c r="H10" s="61">
        <f t="shared" si="5"/>
        <v>0</v>
      </c>
      <c r="I10" s="61">
        <f t="shared" si="5"/>
        <v>0</v>
      </c>
      <c r="J10" s="62">
        <f t="shared" si="3"/>
        <v>0</v>
      </c>
    </row>
    <row r="11" spans="1:10" x14ac:dyDescent="0.2">
      <c r="A11" s="42">
        <v>9</v>
      </c>
      <c r="B11" s="48" t="s">
        <v>74</v>
      </c>
      <c r="C11" s="48"/>
      <c r="D11" s="59"/>
      <c r="E11" s="59"/>
      <c r="F11" s="59"/>
      <c r="G11" s="59"/>
      <c r="H11" s="59"/>
      <c r="I11" s="59"/>
      <c r="J11" s="58">
        <f>SUM(D11:I11)</f>
        <v>0</v>
      </c>
    </row>
    <row r="12" spans="1:10" x14ac:dyDescent="0.2">
      <c r="A12" s="42">
        <v>10</v>
      </c>
      <c r="B12" s="50" t="s">
        <v>7</v>
      </c>
      <c r="C12" s="50"/>
      <c r="D12" s="63"/>
      <c r="E12" s="63"/>
      <c r="F12" s="63"/>
      <c r="G12" s="63"/>
      <c r="H12" s="63"/>
      <c r="I12" s="63"/>
      <c r="J12" s="64">
        <f t="shared" ref="J12" si="6">SUM(D12:I12)</f>
        <v>0</v>
      </c>
    </row>
    <row r="13" spans="1:10" x14ac:dyDescent="0.2">
      <c r="A13" s="42">
        <v>11</v>
      </c>
      <c r="B13" s="51" t="s">
        <v>60</v>
      </c>
      <c r="C13" s="51"/>
      <c r="D13" s="57">
        <f>D3+D4+D6+D8+D9+D10+D11+D12</f>
        <v>0</v>
      </c>
      <c r="E13" s="57">
        <f t="shared" ref="E13:I13" si="7">E3+E4+E6+E8+E9+E10+E11+E12</f>
        <v>0</v>
      </c>
      <c r="F13" s="57">
        <f t="shared" si="7"/>
        <v>0</v>
      </c>
      <c r="G13" s="57">
        <f t="shared" si="7"/>
        <v>0</v>
      </c>
      <c r="H13" s="57">
        <f t="shared" si="7"/>
        <v>0</v>
      </c>
      <c r="I13" s="57">
        <f t="shared" si="7"/>
        <v>0</v>
      </c>
      <c r="J13" s="58">
        <f>SUM(D13:I13)</f>
        <v>0</v>
      </c>
    </row>
    <row r="14" spans="1:10" x14ac:dyDescent="0.2">
      <c r="A14" s="42"/>
      <c r="D14" s="57"/>
      <c r="E14" s="57"/>
      <c r="F14" s="57"/>
      <c r="G14" s="57"/>
      <c r="H14" s="57"/>
      <c r="I14" s="57"/>
      <c r="J14" s="58"/>
    </row>
    <row r="15" spans="1:10" x14ac:dyDescent="0.2">
      <c r="A15" s="42"/>
      <c r="B15" s="97" t="s">
        <v>77</v>
      </c>
      <c r="C15" s="92"/>
      <c r="D15" s="93"/>
      <c r="E15" s="93"/>
      <c r="F15" s="93"/>
      <c r="G15" s="93"/>
      <c r="H15" s="93"/>
      <c r="I15" s="93"/>
      <c r="J15" s="64"/>
    </row>
    <row r="16" spans="1:10" x14ac:dyDescent="0.2">
      <c r="A16" s="42">
        <v>12</v>
      </c>
      <c r="B16" s="65" t="s">
        <v>95</v>
      </c>
      <c r="C16" s="65"/>
      <c r="D16" s="66"/>
      <c r="E16" s="66"/>
      <c r="F16" s="66"/>
      <c r="G16" s="66"/>
      <c r="H16" s="66"/>
      <c r="I16" s="66"/>
      <c r="J16" s="67"/>
    </row>
    <row r="17" spans="1:10" x14ac:dyDescent="0.2">
      <c r="A17" s="42">
        <v>13</v>
      </c>
      <c r="B17" s="48" t="s">
        <v>81</v>
      </c>
      <c r="C17" s="60"/>
      <c r="D17" s="61">
        <v>0</v>
      </c>
      <c r="E17" s="61">
        <f>(0.5*D16+0.5*C16)*$C$17</f>
        <v>0</v>
      </c>
      <c r="F17" s="61">
        <f>(0.5*E16+0.5*D16)*$C$17</f>
        <v>0</v>
      </c>
      <c r="G17" s="61">
        <f>(0.5*F16+0.5*E16)*$C$17</f>
        <v>0</v>
      </c>
      <c r="H17" s="61">
        <f>(0.5*G16+0.5*F16)*$C$17</f>
        <v>0</v>
      </c>
      <c r="I17" s="61">
        <f>(0.5*H16+0.5*G16)*$C$17</f>
        <v>0</v>
      </c>
      <c r="J17" s="62">
        <f>SUM(D17:I17)</f>
        <v>0</v>
      </c>
    </row>
    <row r="18" spans="1:10" x14ac:dyDescent="0.2">
      <c r="A18" s="42">
        <v>14</v>
      </c>
      <c r="B18" s="77" t="s">
        <v>90</v>
      </c>
      <c r="C18" s="48"/>
      <c r="D18" s="59"/>
      <c r="E18" s="59"/>
      <c r="F18" s="59"/>
      <c r="G18" s="59"/>
      <c r="H18" s="59"/>
      <c r="I18" s="59"/>
      <c r="J18" s="58"/>
    </row>
    <row r="19" spans="1:10" x14ac:dyDescent="0.2">
      <c r="A19" s="42">
        <v>15</v>
      </c>
      <c r="B19" s="48" t="s">
        <v>92</v>
      </c>
      <c r="C19" s="60"/>
      <c r="D19" s="61">
        <f t="shared" ref="D19:I19" si="8">D18*$C19</f>
        <v>0</v>
      </c>
      <c r="E19" s="61">
        <f t="shared" si="8"/>
        <v>0</v>
      </c>
      <c r="F19" s="61">
        <f t="shared" si="8"/>
        <v>0</v>
      </c>
      <c r="G19" s="61">
        <f t="shared" si="8"/>
        <v>0</v>
      </c>
      <c r="H19" s="61">
        <f t="shared" si="8"/>
        <v>0</v>
      </c>
      <c r="I19" s="61">
        <f t="shared" si="8"/>
        <v>0</v>
      </c>
      <c r="J19" s="62">
        <f t="shared" ref="J19:J27" si="9">SUM(D19:I19)</f>
        <v>0</v>
      </c>
    </row>
    <row r="20" spans="1:10" x14ac:dyDescent="0.2">
      <c r="A20" s="42">
        <v>16</v>
      </c>
      <c r="B20" s="48" t="s">
        <v>98</v>
      </c>
      <c r="C20" s="60"/>
      <c r="D20" s="61">
        <f>D18*$C20</f>
        <v>0</v>
      </c>
      <c r="E20" s="61">
        <f t="shared" ref="E20:I20" si="10">E18*$C20</f>
        <v>0</v>
      </c>
      <c r="F20" s="61">
        <f t="shared" si="10"/>
        <v>0</v>
      </c>
      <c r="G20" s="61">
        <f t="shared" si="10"/>
        <v>0</v>
      </c>
      <c r="H20" s="61">
        <f t="shared" si="10"/>
        <v>0</v>
      </c>
      <c r="I20" s="61">
        <f t="shared" si="10"/>
        <v>0</v>
      </c>
      <c r="J20" s="62">
        <f t="shared" ref="J20" si="11">SUM(D20:I20)</f>
        <v>0</v>
      </c>
    </row>
    <row r="21" spans="1:10" x14ac:dyDescent="0.2">
      <c r="A21" s="42">
        <v>17</v>
      </c>
      <c r="B21" s="77" t="s">
        <v>91</v>
      </c>
      <c r="C21" s="48"/>
      <c r="D21" s="59"/>
      <c r="E21" s="59"/>
      <c r="F21" s="59"/>
      <c r="G21" s="59"/>
      <c r="H21" s="59"/>
      <c r="I21" s="59"/>
      <c r="J21" s="58"/>
    </row>
    <row r="22" spans="1:10" x14ac:dyDescent="0.2">
      <c r="A22" s="42">
        <v>18</v>
      </c>
      <c r="B22" s="48" t="s">
        <v>93</v>
      </c>
      <c r="C22" s="60"/>
      <c r="D22" s="61">
        <f>D21*$C22</f>
        <v>0</v>
      </c>
      <c r="E22" s="61">
        <f t="shared" ref="E22:I22" si="12">E21*$C22</f>
        <v>0</v>
      </c>
      <c r="F22" s="61">
        <f t="shared" si="12"/>
        <v>0</v>
      </c>
      <c r="G22" s="61">
        <f t="shared" si="12"/>
        <v>0</v>
      </c>
      <c r="H22" s="61">
        <f t="shared" si="12"/>
        <v>0</v>
      </c>
      <c r="I22" s="61">
        <f t="shared" si="12"/>
        <v>0</v>
      </c>
      <c r="J22" s="62">
        <f t="shared" ref="J22:J23" si="13">SUM(D22:I22)</f>
        <v>0</v>
      </c>
    </row>
    <row r="23" spans="1:10" x14ac:dyDescent="0.2">
      <c r="A23" s="42">
        <v>19</v>
      </c>
      <c r="B23" s="48" t="s">
        <v>97</v>
      </c>
      <c r="C23" s="60"/>
      <c r="D23" s="61">
        <f>D21*$C23</f>
        <v>0</v>
      </c>
      <c r="E23" s="61">
        <f t="shared" ref="E23:I23" si="14">E21*$C23</f>
        <v>0</v>
      </c>
      <c r="F23" s="61">
        <f t="shared" si="14"/>
        <v>0</v>
      </c>
      <c r="G23" s="61">
        <f t="shared" si="14"/>
        <v>0</v>
      </c>
      <c r="H23" s="61">
        <f t="shared" si="14"/>
        <v>0</v>
      </c>
      <c r="I23" s="61">
        <f t="shared" si="14"/>
        <v>0</v>
      </c>
      <c r="J23" s="62">
        <f t="shared" si="13"/>
        <v>0</v>
      </c>
    </row>
    <row r="24" spans="1:10" x14ac:dyDescent="0.2">
      <c r="A24" s="42">
        <v>20</v>
      </c>
      <c r="B24" s="48" t="s">
        <v>89</v>
      </c>
      <c r="C24" s="60"/>
      <c r="D24" s="61">
        <f>(D18+D21)*$C24</f>
        <v>0</v>
      </c>
      <c r="E24" s="61">
        <f>(E18+E21)*$C24</f>
        <v>0</v>
      </c>
      <c r="F24" s="61">
        <f t="shared" ref="F24:I24" si="15">(F18+F21)*$C24</f>
        <v>0</v>
      </c>
      <c r="G24" s="61">
        <f t="shared" si="15"/>
        <v>0</v>
      </c>
      <c r="H24" s="61">
        <f t="shared" si="15"/>
        <v>0</v>
      </c>
      <c r="I24" s="61">
        <f t="shared" si="15"/>
        <v>0</v>
      </c>
      <c r="J24" s="62">
        <f t="shared" si="9"/>
        <v>0</v>
      </c>
    </row>
    <row r="25" spans="1:10" x14ac:dyDescent="0.2">
      <c r="A25" s="42">
        <v>21</v>
      </c>
      <c r="B25" s="48" t="s">
        <v>6</v>
      </c>
      <c r="C25" s="60"/>
      <c r="D25" s="61">
        <f t="shared" ref="D25:I25" si="16">(D18+D21)*$C25</f>
        <v>0</v>
      </c>
      <c r="E25" s="61">
        <f t="shared" si="16"/>
        <v>0</v>
      </c>
      <c r="F25" s="61">
        <f t="shared" si="16"/>
        <v>0</v>
      </c>
      <c r="G25" s="61">
        <f t="shared" si="16"/>
        <v>0</v>
      </c>
      <c r="H25" s="61">
        <f t="shared" si="16"/>
        <v>0</v>
      </c>
      <c r="I25" s="61">
        <f t="shared" si="16"/>
        <v>0</v>
      </c>
      <c r="J25" s="62">
        <f t="shared" si="9"/>
        <v>0</v>
      </c>
    </row>
    <row r="26" spans="1:10" x14ac:dyDescent="0.2">
      <c r="A26" s="42">
        <v>22</v>
      </c>
      <c r="B26" s="48" t="s">
        <v>74</v>
      </c>
      <c r="C26" s="48"/>
      <c r="D26" s="59"/>
      <c r="E26" s="59"/>
      <c r="F26" s="59"/>
      <c r="G26" s="59"/>
      <c r="H26" s="59"/>
      <c r="I26" s="59"/>
      <c r="J26" s="58">
        <f t="shared" si="9"/>
        <v>0</v>
      </c>
    </row>
    <row r="27" spans="1:10" x14ac:dyDescent="0.2">
      <c r="A27" s="42">
        <v>23</v>
      </c>
      <c r="B27" s="50" t="s">
        <v>7</v>
      </c>
      <c r="C27" s="50"/>
      <c r="D27" s="63"/>
      <c r="E27" s="63"/>
      <c r="F27" s="63"/>
      <c r="G27" s="63"/>
      <c r="H27" s="63"/>
      <c r="I27" s="63"/>
      <c r="J27" s="64">
        <f t="shared" si="9"/>
        <v>0</v>
      </c>
    </row>
    <row r="28" spans="1:10" x14ac:dyDescent="0.2">
      <c r="A28" s="42">
        <v>24</v>
      </c>
      <c r="B28" s="51" t="s">
        <v>61</v>
      </c>
      <c r="C28" s="51"/>
      <c r="D28" s="57">
        <f>D17+D20+D19+D22+D23+D24+D25+D26+D27</f>
        <v>0</v>
      </c>
      <c r="E28" s="57">
        <f t="shared" ref="E28:I28" si="17">E17+E20+E19+E22+E23+E24+E25+E26+E27</f>
        <v>0</v>
      </c>
      <c r="F28" s="57">
        <f t="shared" si="17"/>
        <v>0</v>
      </c>
      <c r="G28" s="57">
        <f t="shared" si="17"/>
        <v>0</v>
      </c>
      <c r="H28" s="57">
        <f t="shared" si="17"/>
        <v>0</v>
      </c>
      <c r="I28" s="57">
        <f t="shared" si="17"/>
        <v>0</v>
      </c>
      <c r="J28" s="58">
        <f>SUM(D28:I28)</f>
        <v>0</v>
      </c>
    </row>
    <row r="29" spans="1:10" x14ac:dyDescent="0.2">
      <c r="A29" s="42"/>
      <c r="D29" s="57"/>
      <c r="E29" s="57"/>
      <c r="F29" s="57"/>
      <c r="G29" s="57"/>
      <c r="H29" s="57"/>
      <c r="I29" s="57"/>
      <c r="J29" s="58"/>
    </row>
    <row r="30" spans="1:10" ht="13.5" thickBot="1" x14ac:dyDescent="0.25">
      <c r="A30" s="43">
        <v>25</v>
      </c>
      <c r="B30" s="52" t="s">
        <v>78</v>
      </c>
      <c r="C30" s="52"/>
      <c r="D30" s="68">
        <f t="shared" ref="D30:J30" si="18">D13+D28</f>
        <v>0</v>
      </c>
      <c r="E30" s="68">
        <f t="shared" si="18"/>
        <v>0</v>
      </c>
      <c r="F30" s="68">
        <f t="shared" si="18"/>
        <v>0</v>
      </c>
      <c r="G30" s="68">
        <f t="shared" si="18"/>
        <v>0</v>
      </c>
      <c r="H30" s="68">
        <f t="shared" si="18"/>
        <v>0</v>
      </c>
      <c r="I30" s="68">
        <f t="shared" si="18"/>
        <v>0</v>
      </c>
      <c r="J30" s="69">
        <f t="shared" si="18"/>
        <v>0</v>
      </c>
    </row>
    <row r="31" spans="1:10" ht="5.25" customHeight="1" x14ac:dyDescent="0.2">
      <c r="B31" s="45"/>
      <c r="C31" s="45"/>
      <c r="E31" s="66"/>
      <c r="F31" s="66"/>
      <c r="G31" s="66"/>
      <c r="H31" s="66"/>
      <c r="I31" s="66"/>
      <c r="J31" s="66"/>
    </row>
    <row r="32" spans="1:10" x14ac:dyDescent="0.2">
      <c r="B32" s="46" t="s">
        <v>52</v>
      </c>
      <c r="J32" s="66"/>
    </row>
    <row r="33" spans="2:10" x14ac:dyDescent="0.2">
      <c r="J33" s="66"/>
    </row>
    <row r="34" spans="2:10" x14ac:dyDescent="0.2">
      <c r="J34" s="66"/>
    </row>
    <row r="35" spans="2:10" x14ac:dyDescent="0.2">
      <c r="J35" s="66"/>
    </row>
    <row r="36" spans="2:10" x14ac:dyDescent="0.2">
      <c r="J36" s="66"/>
    </row>
    <row r="37" spans="2:10" x14ac:dyDescent="0.2">
      <c r="J37" s="66"/>
    </row>
    <row r="38" spans="2:10" x14ac:dyDescent="0.2">
      <c r="J38" s="66"/>
    </row>
    <row r="39" spans="2:10" x14ac:dyDescent="0.2">
      <c r="J39" s="66"/>
    </row>
    <row r="40" spans="2:10" x14ac:dyDescent="0.2">
      <c r="B40" s="46" t="s">
        <v>110</v>
      </c>
    </row>
    <row r="41" spans="2:10" x14ac:dyDescent="0.2">
      <c r="B41" s="110" t="s">
        <v>111</v>
      </c>
    </row>
    <row r="42" spans="2:10" x14ac:dyDescent="0.2">
      <c r="B42" s="110" t="s">
        <v>113</v>
      </c>
    </row>
    <row r="43" spans="2:10" x14ac:dyDescent="0.2">
      <c r="B43" s="110" t="s">
        <v>114</v>
      </c>
    </row>
  </sheetData>
  <pageMargins left="0.25" right="0.25" top="0.75" bottom="0.75" header="0.3" footer="0.3"/>
  <pageSetup orientation="landscape"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37"/>
  <sheetViews>
    <sheetView showGridLines="0" topLeftCell="A16" workbookViewId="0">
      <selection activeCell="D19" sqref="D18:H19"/>
    </sheetView>
  </sheetViews>
  <sheetFormatPr defaultColWidth="9" defaultRowHeight="15.75" x14ac:dyDescent="0.25"/>
  <cols>
    <col min="1" max="1" width="9" style="12"/>
    <col min="2" max="2" width="21.625" style="12" bestFit="1" customWidth="1"/>
    <col min="3" max="3" width="11.625" style="12" bestFit="1" customWidth="1"/>
    <col min="4" max="4" width="10.875" style="12" bestFit="1" customWidth="1"/>
    <col min="5" max="8" width="11.125" style="12" bestFit="1" customWidth="1"/>
    <col min="9" max="10" width="9.625" style="12" bestFit="1" customWidth="1"/>
    <col min="11" max="16384" width="9" style="12"/>
  </cols>
  <sheetData>
    <row r="1" spans="2:9" x14ac:dyDescent="0.25">
      <c r="B1" s="21"/>
      <c r="C1" s="22" t="s">
        <v>30</v>
      </c>
      <c r="D1" s="23" t="s">
        <v>34</v>
      </c>
      <c r="E1" s="23" t="s">
        <v>35</v>
      </c>
      <c r="F1" s="23" t="s">
        <v>36</v>
      </c>
      <c r="G1" s="23" t="s">
        <v>37</v>
      </c>
      <c r="H1" s="23" t="s">
        <v>38</v>
      </c>
      <c r="I1" s="19" t="s">
        <v>52</v>
      </c>
    </row>
    <row r="2" spans="2:9" x14ac:dyDescent="0.25">
      <c r="B2" s="28" t="s">
        <v>28</v>
      </c>
      <c r="C2" s="7">
        <v>0.9</v>
      </c>
      <c r="D2" s="6">
        <f>D4*0.9</f>
        <v>16.2</v>
      </c>
      <c r="E2" s="6">
        <f t="shared" ref="E2:H2" si="0">E4*0.9</f>
        <v>32.4</v>
      </c>
      <c r="F2" s="6">
        <f t="shared" si="0"/>
        <v>34.200000000000003</v>
      </c>
      <c r="G2" s="6">
        <f t="shared" si="0"/>
        <v>37.800000000000004</v>
      </c>
      <c r="H2" s="6">
        <f t="shared" si="0"/>
        <v>41.4</v>
      </c>
    </row>
    <row r="3" spans="2:9" x14ac:dyDescent="0.25">
      <c r="B3" s="28" t="s">
        <v>29</v>
      </c>
      <c r="C3" s="7">
        <v>0.1</v>
      </c>
      <c r="D3" s="6">
        <f>D4*0.1</f>
        <v>1.8</v>
      </c>
      <c r="E3" s="6">
        <f t="shared" ref="E3:H3" si="1">E4*0.1</f>
        <v>3.6</v>
      </c>
      <c r="F3" s="6">
        <f t="shared" si="1"/>
        <v>3.8000000000000003</v>
      </c>
      <c r="G3" s="6">
        <f t="shared" si="1"/>
        <v>4.2</v>
      </c>
      <c r="H3" s="6">
        <f t="shared" si="1"/>
        <v>4.6000000000000005</v>
      </c>
    </row>
    <row r="4" spans="2:9" x14ac:dyDescent="0.25">
      <c r="B4" s="28" t="s">
        <v>27</v>
      </c>
      <c r="C4" s="6"/>
      <c r="D4" s="6">
        <v>18</v>
      </c>
      <c r="E4" s="6">
        <v>36</v>
      </c>
      <c r="F4" s="6">
        <v>38</v>
      </c>
      <c r="G4" s="6">
        <v>42</v>
      </c>
      <c r="H4" s="6">
        <v>46</v>
      </c>
    </row>
    <row r="5" spans="2:9" x14ac:dyDescent="0.25">
      <c r="B5" s="28" t="s">
        <v>53</v>
      </c>
      <c r="C5" s="6"/>
      <c r="D5" s="2">
        <v>18</v>
      </c>
      <c r="E5" s="2">
        <v>18</v>
      </c>
      <c r="F5" s="2">
        <v>18</v>
      </c>
      <c r="G5" s="2">
        <v>18</v>
      </c>
      <c r="H5" s="2">
        <v>18</v>
      </c>
    </row>
    <row r="6" spans="2:9" x14ac:dyDescent="0.25">
      <c r="B6" s="1" t="s">
        <v>54</v>
      </c>
      <c r="C6" s="1"/>
      <c r="D6" s="30">
        <f>D4*D5</f>
        <v>324</v>
      </c>
      <c r="E6" s="30">
        <f>E4*E5</f>
        <v>648</v>
      </c>
      <c r="F6" s="30">
        <f>F4*F5</f>
        <v>684</v>
      </c>
      <c r="G6" s="30">
        <f>G4*G5</f>
        <v>756</v>
      </c>
      <c r="H6" s="30">
        <f>H4*H5</f>
        <v>828</v>
      </c>
    </row>
    <row r="7" spans="2:9" x14ac:dyDescent="0.25">
      <c r="B7" s="28" t="s">
        <v>55</v>
      </c>
      <c r="C7" s="1"/>
      <c r="D7" s="3">
        <v>22</v>
      </c>
      <c r="E7" s="3">
        <v>22</v>
      </c>
      <c r="F7" s="3">
        <v>22</v>
      </c>
      <c r="G7" s="3">
        <v>22</v>
      </c>
      <c r="H7" s="3">
        <v>22</v>
      </c>
    </row>
    <row r="8" spans="2:9" x14ac:dyDescent="0.25">
      <c r="B8" s="1" t="s">
        <v>56</v>
      </c>
      <c r="C8" s="1"/>
      <c r="D8" s="30">
        <v>396</v>
      </c>
      <c r="E8" s="30">
        <v>756</v>
      </c>
      <c r="F8" s="30">
        <v>800</v>
      </c>
      <c r="G8" s="30">
        <v>884</v>
      </c>
      <c r="H8" s="30">
        <v>968</v>
      </c>
    </row>
    <row r="9" spans="2:9" x14ac:dyDescent="0.25">
      <c r="B9" s="6"/>
      <c r="C9" s="6"/>
      <c r="D9" s="9"/>
      <c r="E9" s="9"/>
      <c r="F9" s="9"/>
      <c r="G9" s="9"/>
      <c r="H9" s="9"/>
    </row>
    <row r="10" spans="2:9" x14ac:dyDescent="0.25">
      <c r="B10" s="28" t="s">
        <v>24</v>
      </c>
      <c r="C10" s="10">
        <v>606.55999999999995</v>
      </c>
      <c r="D10" s="9">
        <f>D2*D5*606.56</f>
        <v>176872.89599999995</v>
      </c>
      <c r="E10" s="9">
        <f>E2*E5*606.56</f>
        <v>353745.7919999999</v>
      </c>
      <c r="F10" s="9">
        <f>F2*F5*606.56</f>
        <v>373398.33599999995</v>
      </c>
      <c r="G10" s="9">
        <f>G2*G5*606.56</f>
        <v>412703.424</v>
      </c>
      <c r="H10" s="9">
        <f>H2*H5*606.56</f>
        <v>452008.51199999993</v>
      </c>
    </row>
    <row r="11" spans="2:9" x14ac:dyDescent="0.25">
      <c r="B11" s="28" t="s">
        <v>23</v>
      </c>
      <c r="C11" s="10">
        <v>1580.73</v>
      </c>
      <c r="D11" s="9">
        <f>D3*D5*1580.73</f>
        <v>51215.652000000002</v>
      </c>
      <c r="E11" s="9">
        <f>E3*E5*1580.73</f>
        <v>102431.304</v>
      </c>
      <c r="F11" s="9">
        <f>F3*F5*1580.73</f>
        <v>108121.93200000002</v>
      </c>
      <c r="G11" s="9">
        <f>G3*G5*1580.73</f>
        <v>119503.18800000001</v>
      </c>
      <c r="H11" s="9">
        <f>H3*H5*1580.73</f>
        <v>130884.44400000002</v>
      </c>
    </row>
    <row r="12" spans="2:9" x14ac:dyDescent="0.25">
      <c r="B12" s="29" t="s">
        <v>25</v>
      </c>
      <c r="C12" s="15">
        <v>416.67</v>
      </c>
      <c r="D12" s="16">
        <f>D4*D5*416.67</f>
        <v>135001.08000000002</v>
      </c>
      <c r="E12" s="16">
        <f>E4*E5*416.67</f>
        <v>270002.16000000003</v>
      </c>
      <c r="F12" s="16">
        <f>F4*F5*416.67</f>
        <v>285002.28000000003</v>
      </c>
      <c r="G12" s="16">
        <f>G4*G5*416.67</f>
        <v>315002.52</v>
      </c>
      <c r="H12" s="16">
        <f>H4*H5*416.67</f>
        <v>345002.76</v>
      </c>
    </row>
    <row r="13" spans="2:9" x14ac:dyDescent="0.25">
      <c r="B13" s="1" t="s">
        <v>26</v>
      </c>
      <c r="C13" s="1"/>
      <c r="D13" s="14">
        <f>SUM(D10:D12)</f>
        <v>363089.62799999997</v>
      </c>
      <c r="E13" s="14">
        <f>SUM(E10:E12)</f>
        <v>726179.25599999994</v>
      </c>
      <c r="F13" s="14">
        <f t="shared" ref="F13:H13" si="2">SUM(F10:F12)</f>
        <v>766522.54799999995</v>
      </c>
      <c r="G13" s="14">
        <f t="shared" si="2"/>
        <v>847209.13199999998</v>
      </c>
      <c r="H13" s="14">
        <f t="shared" si="2"/>
        <v>927895.71600000001</v>
      </c>
    </row>
    <row r="14" spans="2:9" x14ac:dyDescent="0.25">
      <c r="B14" s="1"/>
      <c r="C14" s="1"/>
      <c r="D14" s="14"/>
      <c r="E14" s="14"/>
      <c r="F14" s="14"/>
      <c r="G14" s="14"/>
      <c r="H14" s="14"/>
    </row>
    <row r="15" spans="2:9" x14ac:dyDescent="0.25">
      <c r="B15" s="1" t="s">
        <v>49</v>
      </c>
      <c r="C15" s="6"/>
      <c r="D15" s="9"/>
      <c r="E15" s="6"/>
      <c r="F15" s="6"/>
      <c r="G15" s="6"/>
      <c r="H15" s="6"/>
    </row>
    <row r="16" spans="2:9" x14ac:dyDescent="0.25">
      <c r="B16" s="28" t="s">
        <v>19</v>
      </c>
      <c r="C16" s="6"/>
      <c r="D16" s="6">
        <v>186.23</v>
      </c>
      <c r="E16" s="6">
        <v>186.23</v>
      </c>
      <c r="F16" s="6">
        <v>186.23</v>
      </c>
      <c r="G16" s="6">
        <v>186.23</v>
      </c>
      <c r="H16" s="6">
        <v>186.23</v>
      </c>
    </row>
    <row r="17" spans="2:11" x14ac:dyDescent="0.25">
      <c r="B17" s="28" t="s">
        <v>51</v>
      </c>
      <c r="C17" s="6"/>
      <c r="D17" s="31">
        <f>D8/D16</f>
        <v>2.1264028352037805</v>
      </c>
      <c r="E17" s="31">
        <v>4.0999999999999996</v>
      </c>
      <c r="F17" s="31">
        <f>F8/F16</f>
        <v>4.2957633034419809</v>
      </c>
      <c r="G17" s="31">
        <f t="shared" ref="G17:H17" si="3">G8/G16</f>
        <v>4.7468184503033886</v>
      </c>
      <c r="H17" s="31">
        <f t="shared" si="3"/>
        <v>5.1978735971647962</v>
      </c>
    </row>
    <row r="18" spans="2:11" x14ac:dyDescent="0.25">
      <c r="B18" s="36" t="s">
        <v>57</v>
      </c>
      <c r="C18" s="37"/>
      <c r="D18" s="38">
        <v>76404</v>
      </c>
      <c r="E18" s="38">
        <v>76404</v>
      </c>
      <c r="F18" s="38">
        <v>76404</v>
      </c>
      <c r="G18" s="38">
        <v>76404</v>
      </c>
      <c r="H18" s="38">
        <v>76404</v>
      </c>
    </row>
    <row r="19" spans="2:11" x14ac:dyDescent="0.25">
      <c r="B19" s="36" t="s">
        <v>58</v>
      </c>
      <c r="C19" s="37"/>
      <c r="D19" s="38">
        <v>116286</v>
      </c>
      <c r="E19" s="38">
        <v>116286</v>
      </c>
      <c r="F19" s="38">
        <v>116286</v>
      </c>
      <c r="G19" s="38">
        <v>116286</v>
      </c>
      <c r="H19" s="38">
        <v>116286</v>
      </c>
    </row>
    <row r="20" spans="2:11" x14ac:dyDescent="0.25">
      <c r="B20" s="29" t="s">
        <v>59</v>
      </c>
      <c r="C20" s="8"/>
      <c r="D20" s="5">
        <f>D19*$K$20+D18*(1-$K$20)</f>
        <v>105119.04000000001</v>
      </c>
      <c r="E20" s="35">
        <f>E19*$K$20+E18*(1-$K$20)</f>
        <v>105119.04000000001</v>
      </c>
      <c r="F20" s="5">
        <f t="shared" ref="F20:H20" si="4">F19*$K$20+F18*(1-$K$20)</f>
        <v>105119.04000000001</v>
      </c>
      <c r="G20" s="5">
        <f t="shared" si="4"/>
        <v>105119.04000000001</v>
      </c>
      <c r="H20" s="5">
        <f t="shared" si="4"/>
        <v>105119.04000000001</v>
      </c>
      <c r="K20" s="34">
        <v>0.72</v>
      </c>
    </row>
    <row r="21" spans="2:11" x14ac:dyDescent="0.25">
      <c r="B21" s="1" t="s">
        <v>48</v>
      </c>
      <c r="C21" s="1"/>
      <c r="D21" s="14">
        <f>D20*D17</f>
        <v>223525.42468989964</v>
      </c>
      <c r="E21" s="14">
        <f t="shared" ref="E21:H21" si="5">E20*E17</f>
        <v>430988.06400000001</v>
      </c>
      <c r="F21" s="14">
        <f>F20*F17</f>
        <v>451566.51452504977</v>
      </c>
      <c r="G21" s="14">
        <f t="shared" si="5"/>
        <v>498980.99855017994</v>
      </c>
      <c r="H21" s="14">
        <f t="shared" si="5"/>
        <v>546395.48257531016</v>
      </c>
    </row>
    <row r="22" spans="2:11" x14ac:dyDescent="0.25">
      <c r="B22" s="29" t="s">
        <v>20</v>
      </c>
      <c r="C22" s="17">
        <v>0.44890000000000002</v>
      </c>
      <c r="D22" s="16">
        <f>D21*0.4489</f>
        <v>100340.56314329595</v>
      </c>
      <c r="E22" s="16">
        <f>E21*0.4489</f>
        <v>193470.5419296</v>
      </c>
      <c r="F22" s="16">
        <f>F21*0.4489</f>
        <v>202708.20837029486</v>
      </c>
      <c r="G22" s="16">
        <f>G21*0.4489</f>
        <v>223992.5702491758</v>
      </c>
      <c r="H22" s="16">
        <f>H21*0.4489</f>
        <v>245276.93212805674</v>
      </c>
    </row>
    <row r="23" spans="2:11" x14ac:dyDescent="0.25">
      <c r="B23" s="1" t="s">
        <v>43</v>
      </c>
      <c r="C23" s="1"/>
      <c r="D23" s="14">
        <f>D21+D22</f>
        <v>323865.9878331956</v>
      </c>
      <c r="E23" s="14">
        <f>E21+E22</f>
        <v>624458.60592960007</v>
      </c>
      <c r="F23" s="14">
        <f>F21+F22</f>
        <v>654274.7228953446</v>
      </c>
      <c r="G23" s="14">
        <f>G21+G22</f>
        <v>722973.56879935577</v>
      </c>
      <c r="H23" s="14">
        <f>H21+H22</f>
        <v>791672.41470336693</v>
      </c>
    </row>
    <row r="24" spans="2:11" x14ac:dyDescent="0.25">
      <c r="B24" s="28" t="s">
        <v>21</v>
      </c>
      <c r="C24" s="11">
        <v>0.1148</v>
      </c>
      <c r="D24" s="9">
        <f>D23*0.1148</f>
        <v>37179.815403250854</v>
      </c>
      <c r="E24" s="9">
        <f>E23*0.1148</f>
        <v>71687.847960718093</v>
      </c>
      <c r="F24" s="9">
        <f>F23*0.1148</f>
        <v>75110.738188385556</v>
      </c>
      <c r="G24" s="9">
        <f>G23*0.1148</f>
        <v>82997.365698166046</v>
      </c>
      <c r="H24" s="9">
        <f>H23*0.1148</f>
        <v>90883.993207946522</v>
      </c>
    </row>
    <row r="25" spans="2:11" x14ac:dyDescent="0.25">
      <c r="B25" s="29" t="s">
        <v>50</v>
      </c>
      <c r="C25" s="17">
        <v>0.54049999999999998</v>
      </c>
      <c r="D25" s="16">
        <f>D23*0.5405</f>
        <v>175049.56642384222</v>
      </c>
      <c r="E25" s="16">
        <f>E23*0.5405</f>
        <v>337519.87650494883</v>
      </c>
      <c r="F25" s="16">
        <f>F23*0.5405</f>
        <v>353635.48772493377</v>
      </c>
      <c r="G25" s="16">
        <f>G23*0.5405</f>
        <v>390767.21393605176</v>
      </c>
      <c r="H25" s="16">
        <f>H23*0.5405</f>
        <v>427898.94014716981</v>
      </c>
    </row>
    <row r="26" spans="2:11" x14ac:dyDescent="0.25">
      <c r="B26" s="1" t="s">
        <v>44</v>
      </c>
      <c r="C26" s="1"/>
      <c r="D26" s="14">
        <f>SUM(D23:D25)</f>
        <v>536095.36966028868</v>
      </c>
      <c r="E26" s="14">
        <f>SUM(E23:E25)</f>
        <v>1033666.330395267</v>
      </c>
      <c r="F26" s="14">
        <f>SUM(F23:F25)</f>
        <v>1083020.948808664</v>
      </c>
      <c r="G26" s="14">
        <f>SUM(G23:G25)</f>
        <v>1196738.1484335735</v>
      </c>
      <c r="H26" s="14">
        <f>SUM(H23:H25)</f>
        <v>1310455.3480584833</v>
      </c>
    </row>
    <row r="27" spans="2:11" x14ac:dyDescent="0.25">
      <c r="B27" s="6"/>
      <c r="C27" s="6"/>
      <c r="D27" s="6"/>
      <c r="E27" s="6"/>
      <c r="F27" s="6"/>
      <c r="G27" s="6"/>
      <c r="H27" s="6"/>
    </row>
    <row r="28" spans="2:11" x14ac:dyDescent="0.25">
      <c r="B28" s="1" t="s">
        <v>22</v>
      </c>
      <c r="C28" s="1" t="s">
        <v>33</v>
      </c>
      <c r="D28" s="18">
        <f>D26-SUM(D10:D11)</f>
        <v>308006.82166028873</v>
      </c>
      <c r="E28" s="18">
        <f>E26-SUM(E10:E11)</f>
        <v>577489.23439526709</v>
      </c>
      <c r="F28" s="32">
        <f>F26-SUM(F10:F11)</f>
        <v>601500.68080866407</v>
      </c>
      <c r="G28" s="32">
        <f>G26-SUM(G10:G11)</f>
        <v>664531.53643357358</v>
      </c>
      <c r="H28" s="32">
        <f>H26-SUM(H10:H11)</f>
        <v>727562.39205848332</v>
      </c>
    </row>
    <row r="29" spans="2:11" x14ac:dyDescent="0.25">
      <c r="F29" s="33" t="e">
        <f>F28-#REF!</f>
        <v>#REF!</v>
      </c>
      <c r="G29" s="33" t="e">
        <f>G28-#REF!</f>
        <v>#REF!</v>
      </c>
      <c r="H29" s="33" t="e">
        <f>H28-#REF!</f>
        <v>#REF!</v>
      </c>
    </row>
    <row r="30" spans="2:11" x14ac:dyDescent="0.25">
      <c r="B30" s="1" t="s">
        <v>31</v>
      </c>
      <c r="C30" s="19" t="s">
        <v>32</v>
      </c>
      <c r="D30" s="20" t="e">
        <f>#REF!</f>
        <v>#REF!</v>
      </c>
      <c r="E30" s="20" t="e">
        <f>#REF!</f>
        <v>#REF!</v>
      </c>
      <c r="F30" s="20" t="e">
        <f>#REF!</f>
        <v>#REF!</v>
      </c>
      <c r="G30" s="20" t="e">
        <f>#REF!</f>
        <v>#REF!</v>
      </c>
      <c r="H30" s="20" t="e">
        <f>#REF!</f>
        <v>#REF!</v>
      </c>
    </row>
    <row r="31" spans="2:11" x14ac:dyDescent="0.25">
      <c r="B31" s="6" t="s">
        <v>45</v>
      </c>
      <c r="D31" s="13" t="e">
        <f>D30-D26</f>
        <v>#REF!</v>
      </c>
      <c r="E31" s="13" t="e">
        <f t="shared" ref="E31:H31" si="6">E30-E26</f>
        <v>#REF!</v>
      </c>
      <c r="F31" s="13" t="e">
        <f t="shared" si="6"/>
        <v>#REF!</v>
      </c>
      <c r="G31" s="13" t="e">
        <f t="shared" si="6"/>
        <v>#REF!</v>
      </c>
      <c r="H31" s="13" t="e">
        <f t="shared" si="6"/>
        <v>#REF!</v>
      </c>
    </row>
    <row r="32" spans="2:11" x14ac:dyDescent="0.25">
      <c r="B32" s="6" t="s">
        <v>46</v>
      </c>
      <c r="D32" s="4" t="e">
        <f>D30/D26-1</f>
        <v>#REF!</v>
      </c>
      <c r="E32" s="4" t="e">
        <f t="shared" ref="E32:H32" si="7">E30/E26-1</f>
        <v>#REF!</v>
      </c>
      <c r="F32" s="4" t="e">
        <f t="shared" si="7"/>
        <v>#REF!</v>
      </c>
      <c r="G32" s="4" t="e">
        <f t="shared" si="7"/>
        <v>#REF!</v>
      </c>
      <c r="H32" s="4" t="e">
        <f t="shared" si="7"/>
        <v>#REF!</v>
      </c>
    </row>
    <row r="34" spans="3:7" x14ac:dyDescent="0.25">
      <c r="C34" s="4"/>
      <c r="D34" s="27" t="s">
        <v>40</v>
      </c>
      <c r="E34" s="27" t="s">
        <v>41</v>
      </c>
      <c r="F34" s="27" t="s">
        <v>42</v>
      </c>
      <c r="G34" s="4"/>
    </row>
    <row r="35" spans="3:7" x14ac:dyDescent="0.25">
      <c r="C35" s="12" t="s">
        <v>39</v>
      </c>
      <c r="D35" s="24">
        <f>H21</f>
        <v>546395.48257531016</v>
      </c>
      <c r="E35" s="13" t="e">
        <f>SUM(#REF!)</f>
        <v>#REF!</v>
      </c>
      <c r="F35" s="13" t="e">
        <f>E35-D35</f>
        <v>#REF!</v>
      </c>
      <c r="G35" s="4" t="e">
        <f>F35/SUM(F35:F36)</f>
        <v>#REF!</v>
      </c>
    </row>
    <row r="36" spans="3:7" x14ac:dyDescent="0.25">
      <c r="C36" s="12" t="s">
        <v>47</v>
      </c>
      <c r="D36" s="25">
        <f>H26-D35</f>
        <v>764059.86548317317</v>
      </c>
      <c r="E36" s="26" t="e">
        <f>SUM(#REF!)</f>
        <v>#REF!</v>
      </c>
      <c r="F36" s="26" t="e">
        <f>E36-D36</f>
        <v>#REF!</v>
      </c>
      <c r="G36" s="4" t="e">
        <f>F36/SUM(F35:F36)</f>
        <v>#REF!</v>
      </c>
    </row>
    <row r="37" spans="3:7" x14ac:dyDescent="0.25">
      <c r="D37" s="24">
        <f>SUM(D35:D36)</f>
        <v>1310455.3480584833</v>
      </c>
      <c r="E37" s="24" t="e">
        <f>SUM(E35:E36)</f>
        <v>#REF!</v>
      </c>
      <c r="F37" s="24" t="e">
        <f>SUM(F35:F36)</f>
        <v>#REF!</v>
      </c>
    </row>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3"/>
  <sheetViews>
    <sheetView showGridLines="0" topLeftCell="A12" workbookViewId="0">
      <selection activeCell="I45" sqref="I45"/>
    </sheetView>
  </sheetViews>
  <sheetFormatPr defaultColWidth="9" defaultRowHeight="15" x14ac:dyDescent="0.25"/>
  <cols>
    <col min="1" max="1" width="2.5" style="40" customWidth="1"/>
    <col min="2" max="2" width="36.375" style="44" customWidth="1"/>
    <col min="3" max="9" width="9.625" style="44" customWidth="1"/>
    <col min="10" max="16384" width="9" style="39"/>
  </cols>
  <sheetData>
    <row r="1" spans="1:9" ht="26.25" x14ac:dyDescent="0.25">
      <c r="A1" s="41"/>
      <c r="B1" s="45"/>
      <c r="C1" s="55" t="s">
        <v>73</v>
      </c>
      <c r="D1" s="56" t="s">
        <v>0</v>
      </c>
      <c r="E1" s="56" t="s">
        <v>1</v>
      </c>
      <c r="F1" s="56" t="s">
        <v>2</v>
      </c>
      <c r="G1" s="56" t="s">
        <v>3</v>
      </c>
      <c r="H1" s="56" t="s">
        <v>4</v>
      </c>
      <c r="I1" s="70" t="s">
        <v>5</v>
      </c>
    </row>
    <row r="2" spans="1:9" x14ac:dyDescent="0.25">
      <c r="A2" s="42"/>
      <c r="B2" s="97" t="s">
        <v>75</v>
      </c>
      <c r="C2" s="102"/>
      <c r="D2" s="102"/>
      <c r="E2" s="102"/>
      <c r="F2" s="102"/>
      <c r="G2" s="102"/>
      <c r="H2" s="102"/>
      <c r="I2" s="103"/>
    </row>
    <row r="3" spans="1:9" ht="14.25" customHeight="1" x14ac:dyDescent="0.25">
      <c r="A3" s="42">
        <v>1</v>
      </c>
      <c r="B3" s="47" t="s">
        <v>8</v>
      </c>
      <c r="C3" s="71"/>
      <c r="D3" s="71"/>
      <c r="E3" s="71"/>
      <c r="F3" s="71"/>
      <c r="G3" s="71"/>
      <c r="H3" s="71"/>
      <c r="I3" s="72">
        <f>SUM(C3:H3)</f>
        <v>0</v>
      </c>
    </row>
    <row r="4" spans="1:9" ht="14.25" customHeight="1" x14ac:dyDescent="0.25">
      <c r="A4" s="42">
        <v>2</v>
      </c>
      <c r="B4" s="48" t="s">
        <v>9</v>
      </c>
      <c r="C4" s="59"/>
      <c r="D4" s="59"/>
      <c r="E4" s="59"/>
      <c r="F4" s="59"/>
      <c r="G4" s="59"/>
      <c r="H4" s="59"/>
      <c r="I4" s="72">
        <f>SUM(C4:H4)</f>
        <v>0</v>
      </c>
    </row>
    <row r="5" spans="1:9" x14ac:dyDescent="0.25">
      <c r="A5" s="42">
        <v>3</v>
      </c>
      <c r="B5" s="48" t="s">
        <v>10</v>
      </c>
      <c r="C5" s="59"/>
      <c r="D5" s="59"/>
      <c r="E5" s="59"/>
      <c r="F5" s="59"/>
      <c r="G5" s="59"/>
      <c r="H5" s="59"/>
      <c r="I5" s="72">
        <f t="shared" ref="I5:I14" si="0">SUM(C5:H5)</f>
        <v>0</v>
      </c>
    </row>
    <row r="6" spans="1:9" x14ac:dyDescent="0.25">
      <c r="A6" s="42">
        <v>4</v>
      </c>
      <c r="B6" s="48" t="s">
        <v>11</v>
      </c>
      <c r="C6" s="59"/>
      <c r="D6" s="59"/>
      <c r="E6" s="59"/>
      <c r="F6" s="59"/>
      <c r="G6" s="59"/>
      <c r="H6" s="59"/>
      <c r="I6" s="72">
        <f t="shared" si="0"/>
        <v>0</v>
      </c>
    </row>
    <row r="7" spans="1:9" x14ac:dyDescent="0.25">
      <c r="A7" s="42">
        <v>5</v>
      </c>
      <c r="B7" s="48" t="s">
        <v>12</v>
      </c>
      <c r="C7" s="59"/>
      <c r="D7" s="59"/>
      <c r="E7" s="59"/>
      <c r="F7" s="59"/>
      <c r="G7" s="59"/>
      <c r="H7" s="59"/>
      <c r="I7" s="72">
        <f t="shared" si="0"/>
        <v>0</v>
      </c>
    </row>
    <row r="8" spans="1:9" x14ac:dyDescent="0.25">
      <c r="A8" s="42">
        <v>6</v>
      </c>
      <c r="B8" s="48" t="s">
        <v>13</v>
      </c>
      <c r="C8" s="59"/>
      <c r="D8" s="59"/>
      <c r="E8" s="59"/>
      <c r="F8" s="59"/>
      <c r="G8" s="59"/>
      <c r="H8" s="59"/>
      <c r="I8" s="72">
        <f t="shared" si="0"/>
        <v>0</v>
      </c>
    </row>
    <row r="9" spans="1:9" x14ac:dyDescent="0.25">
      <c r="A9" s="42">
        <v>7</v>
      </c>
      <c r="B9" s="49" t="s">
        <v>14</v>
      </c>
      <c r="C9" s="59"/>
      <c r="D9" s="59"/>
      <c r="E9" s="59"/>
      <c r="F9" s="59"/>
      <c r="G9" s="59"/>
      <c r="H9" s="59"/>
      <c r="I9" s="72">
        <f t="shared" si="0"/>
        <v>0</v>
      </c>
    </row>
    <row r="10" spans="1:9" x14ac:dyDescent="0.25">
      <c r="A10" s="42">
        <v>8</v>
      </c>
      <c r="B10" s="48" t="s">
        <v>15</v>
      </c>
      <c r="C10" s="59"/>
      <c r="D10" s="59"/>
      <c r="E10" s="59"/>
      <c r="F10" s="59"/>
      <c r="G10" s="59"/>
      <c r="H10" s="59"/>
      <c r="I10" s="72">
        <f t="shared" si="0"/>
        <v>0</v>
      </c>
    </row>
    <row r="11" spans="1:9" x14ac:dyDescent="0.25">
      <c r="A11" s="42">
        <v>9</v>
      </c>
      <c r="B11" s="48" t="s">
        <v>16</v>
      </c>
      <c r="C11" s="59"/>
      <c r="D11" s="59"/>
      <c r="E11" s="59"/>
      <c r="F11" s="59"/>
      <c r="G11" s="59"/>
      <c r="H11" s="59"/>
      <c r="I11" s="72">
        <f t="shared" si="0"/>
        <v>0</v>
      </c>
    </row>
    <row r="12" spans="1:9" x14ac:dyDescent="0.25">
      <c r="A12" s="42">
        <v>10</v>
      </c>
      <c r="B12" s="48" t="s">
        <v>17</v>
      </c>
      <c r="C12" s="59"/>
      <c r="D12" s="59"/>
      <c r="E12" s="59"/>
      <c r="F12" s="59"/>
      <c r="G12" s="59"/>
      <c r="H12" s="59"/>
      <c r="I12" s="72">
        <f t="shared" si="0"/>
        <v>0</v>
      </c>
    </row>
    <row r="13" spans="1:9" x14ac:dyDescent="0.25">
      <c r="A13" s="42">
        <v>11</v>
      </c>
      <c r="B13" s="50" t="s">
        <v>65</v>
      </c>
      <c r="C13" s="63"/>
      <c r="D13" s="63"/>
      <c r="E13" s="63"/>
      <c r="F13" s="63"/>
      <c r="G13" s="63"/>
      <c r="H13" s="63"/>
      <c r="I13" s="73">
        <f t="shared" si="0"/>
        <v>0</v>
      </c>
    </row>
    <row r="14" spans="1:9" x14ac:dyDescent="0.25">
      <c r="A14" s="42">
        <v>12</v>
      </c>
      <c r="B14" s="51" t="s">
        <v>63</v>
      </c>
      <c r="C14" s="74">
        <f>SUM(C3:C13)</f>
        <v>0</v>
      </c>
      <c r="D14" s="74">
        <f t="shared" ref="D14:H14" si="1">SUM(D3:D13)</f>
        <v>0</v>
      </c>
      <c r="E14" s="74">
        <f t="shared" si="1"/>
        <v>0</v>
      </c>
      <c r="F14" s="74">
        <f t="shared" si="1"/>
        <v>0</v>
      </c>
      <c r="G14" s="74">
        <f t="shared" si="1"/>
        <v>0</v>
      </c>
      <c r="H14" s="74">
        <f t="shared" si="1"/>
        <v>0</v>
      </c>
      <c r="I14" s="72">
        <f t="shared" si="0"/>
        <v>0</v>
      </c>
    </row>
    <row r="15" spans="1:9" x14ac:dyDescent="0.25">
      <c r="A15" s="42"/>
      <c r="B15" s="51"/>
      <c r="C15" s="71"/>
      <c r="D15" s="71"/>
      <c r="E15" s="71"/>
      <c r="F15" s="71"/>
      <c r="G15" s="71"/>
      <c r="H15" s="71"/>
      <c r="I15" s="72"/>
    </row>
    <row r="16" spans="1:9" x14ac:dyDescent="0.25">
      <c r="A16" s="42"/>
      <c r="B16" s="101" t="s">
        <v>79</v>
      </c>
      <c r="C16" s="100"/>
      <c r="D16" s="100"/>
      <c r="E16" s="100"/>
      <c r="F16" s="100"/>
      <c r="G16" s="100"/>
      <c r="H16" s="100"/>
      <c r="I16" s="73"/>
    </row>
    <row r="17" spans="1:9" x14ac:dyDescent="0.25">
      <c r="A17" s="42">
        <v>13</v>
      </c>
      <c r="B17" s="47" t="s">
        <v>82</v>
      </c>
      <c r="C17" s="59"/>
      <c r="D17" s="59"/>
      <c r="E17" s="59"/>
      <c r="F17" s="59"/>
      <c r="G17" s="59"/>
      <c r="H17" s="59"/>
      <c r="I17" s="72">
        <f>SUM(C17:H17)</f>
        <v>0</v>
      </c>
    </row>
    <row r="18" spans="1:9" x14ac:dyDescent="0.25">
      <c r="A18" s="42">
        <v>14</v>
      </c>
      <c r="B18" s="48" t="s">
        <v>83</v>
      </c>
      <c r="C18" s="59"/>
      <c r="D18" s="59"/>
      <c r="E18" s="59"/>
      <c r="F18" s="59"/>
      <c r="G18" s="59"/>
      <c r="H18" s="59"/>
      <c r="I18" s="72">
        <f>SUM(C18:H18)</f>
        <v>0</v>
      </c>
    </row>
    <row r="19" spans="1:9" x14ac:dyDescent="0.25">
      <c r="A19" s="42">
        <v>15</v>
      </c>
      <c r="B19" s="48" t="s">
        <v>84</v>
      </c>
      <c r="C19" s="59"/>
      <c r="D19" s="59"/>
      <c r="E19" s="59"/>
      <c r="F19" s="59"/>
      <c r="G19" s="59"/>
      <c r="H19" s="59"/>
      <c r="I19" s="72">
        <f t="shared" ref="I19:I31" si="2">SUM(C19:H19)</f>
        <v>0</v>
      </c>
    </row>
    <row r="20" spans="1:9" x14ac:dyDescent="0.25">
      <c r="A20" s="42">
        <v>16</v>
      </c>
      <c r="B20" s="48" t="s">
        <v>85</v>
      </c>
      <c r="C20" s="59"/>
      <c r="D20" s="59"/>
      <c r="E20" s="59"/>
      <c r="F20" s="59"/>
      <c r="G20" s="59"/>
      <c r="H20" s="59"/>
      <c r="I20" s="72">
        <f t="shared" si="2"/>
        <v>0</v>
      </c>
    </row>
    <row r="21" spans="1:9" x14ac:dyDescent="0.25">
      <c r="A21" s="42">
        <v>17</v>
      </c>
      <c r="B21" s="48" t="s">
        <v>12</v>
      </c>
      <c r="C21" s="59"/>
      <c r="D21" s="59"/>
      <c r="E21" s="59"/>
      <c r="F21" s="59"/>
      <c r="G21" s="59"/>
      <c r="H21" s="59"/>
      <c r="I21" s="72">
        <f t="shared" si="2"/>
        <v>0</v>
      </c>
    </row>
    <row r="22" spans="1:9" x14ac:dyDescent="0.25">
      <c r="A22" s="42">
        <v>18</v>
      </c>
      <c r="B22" s="48" t="s">
        <v>13</v>
      </c>
      <c r="C22" s="59"/>
      <c r="D22" s="59"/>
      <c r="E22" s="59"/>
      <c r="F22" s="59"/>
      <c r="G22" s="59"/>
      <c r="H22" s="59"/>
      <c r="I22" s="72">
        <f t="shared" si="2"/>
        <v>0</v>
      </c>
    </row>
    <row r="23" spans="1:9" x14ac:dyDescent="0.25">
      <c r="A23" s="42">
        <v>19</v>
      </c>
      <c r="B23" s="49" t="s">
        <v>14</v>
      </c>
      <c r="C23" s="59"/>
      <c r="D23" s="59"/>
      <c r="E23" s="59"/>
      <c r="F23" s="59"/>
      <c r="G23" s="59"/>
      <c r="H23" s="59"/>
      <c r="I23" s="72">
        <f t="shared" si="2"/>
        <v>0</v>
      </c>
    </row>
    <row r="24" spans="1:9" x14ac:dyDescent="0.25">
      <c r="A24" s="42">
        <v>20</v>
      </c>
      <c r="B24" s="48" t="s">
        <v>15</v>
      </c>
      <c r="C24" s="59"/>
      <c r="D24" s="59"/>
      <c r="E24" s="59"/>
      <c r="F24" s="59"/>
      <c r="G24" s="59"/>
      <c r="H24" s="59"/>
      <c r="I24" s="72">
        <f t="shared" si="2"/>
        <v>0</v>
      </c>
    </row>
    <row r="25" spans="1:9" x14ac:dyDescent="0.25">
      <c r="A25" s="42">
        <v>21</v>
      </c>
      <c r="B25" s="48" t="s">
        <v>16</v>
      </c>
      <c r="C25" s="59"/>
      <c r="D25" s="59"/>
      <c r="E25" s="59"/>
      <c r="F25" s="59"/>
      <c r="G25" s="59"/>
      <c r="H25" s="59"/>
      <c r="I25" s="72">
        <f t="shared" si="2"/>
        <v>0</v>
      </c>
    </row>
    <row r="26" spans="1:9" x14ac:dyDescent="0.25">
      <c r="A26" s="42">
        <v>22</v>
      </c>
      <c r="B26" s="48" t="s">
        <v>17</v>
      </c>
      <c r="C26" s="59"/>
      <c r="D26" s="59"/>
      <c r="E26" s="59"/>
      <c r="F26" s="59"/>
      <c r="G26" s="59"/>
      <c r="H26" s="59"/>
      <c r="I26" s="72">
        <f t="shared" si="2"/>
        <v>0</v>
      </c>
    </row>
    <row r="27" spans="1:9" x14ac:dyDescent="0.25">
      <c r="A27" s="42">
        <v>23</v>
      </c>
      <c r="B27" s="48" t="s">
        <v>18</v>
      </c>
      <c r="C27" s="59"/>
      <c r="D27" s="59"/>
      <c r="E27" s="59"/>
      <c r="F27" s="59"/>
      <c r="G27" s="59"/>
      <c r="H27" s="59"/>
      <c r="I27" s="72">
        <f t="shared" si="2"/>
        <v>0</v>
      </c>
    </row>
    <row r="28" spans="1:9" x14ac:dyDescent="0.25">
      <c r="A28" s="42">
        <v>24</v>
      </c>
      <c r="B28" s="50" t="s">
        <v>65</v>
      </c>
      <c r="C28" s="63"/>
      <c r="D28" s="63"/>
      <c r="E28" s="63"/>
      <c r="F28" s="63"/>
      <c r="G28" s="63"/>
      <c r="H28" s="63"/>
      <c r="I28" s="73">
        <f t="shared" si="2"/>
        <v>0</v>
      </c>
    </row>
    <row r="29" spans="1:9" x14ac:dyDescent="0.25">
      <c r="A29" s="42">
        <v>25</v>
      </c>
      <c r="B29" s="51" t="s">
        <v>64</v>
      </c>
      <c r="C29" s="74">
        <f>SUM(C17:C28)</f>
        <v>0</v>
      </c>
      <c r="D29" s="74">
        <f t="shared" ref="D29:H29" si="3">SUM(D17:D28)</f>
        <v>0</v>
      </c>
      <c r="E29" s="74">
        <f t="shared" si="3"/>
        <v>0</v>
      </c>
      <c r="F29" s="74">
        <f t="shared" si="3"/>
        <v>0</v>
      </c>
      <c r="G29" s="74">
        <f t="shared" si="3"/>
        <v>0</v>
      </c>
      <c r="H29" s="74">
        <f t="shared" si="3"/>
        <v>0</v>
      </c>
      <c r="I29" s="72">
        <f t="shared" si="2"/>
        <v>0</v>
      </c>
    </row>
    <row r="30" spans="1:9" x14ac:dyDescent="0.25">
      <c r="A30" s="42"/>
      <c r="C30" s="71"/>
      <c r="D30" s="71"/>
      <c r="E30" s="71"/>
      <c r="F30" s="71"/>
      <c r="G30" s="71"/>
      <c r="H30" s="71"/>
      <c r="I30" s="72"/>
    </row>
    <row r="31" spans="1:9" ht="15.75" thickBot="1" x14ac:dyDescent="0.3">
      <c r="A31" s="43">
        <v>26</v>
      </c>
      <c r="B31" s="52" t="s">
        <v>80</v>
      </c>
      <c r="C31" s="75">
        <f t="shared" ref="C31:H31" si="4">C14+C29</f>
        <v>0</v>
      </c>
      <c r="D31" s="75">
        <f t="shared" si="4"/>
        <v>0</v>
      </c>
      <c r="E31" s="75">
        <f t="shared" si="4"/>
        <v>0</v>
      </c>
      <c r="F31" s="75">
        <f t="shared" si="4"/>
        <v>0</v>
      </c>
      <c r="G31" s="75">
        <f t="shared" si="4"/>
        <v>0</v>
      </c>
      <c r="H31" s="75">
        <f t="shared" si="4"/>
        <v>0</v>
      </c>
      <c r="I31" s="76">
        <f t="shared" si="2"/>
        <v>0</v>
      </c>
    </row>
    <row r="32" spans="1:9" ht="5.25" customHeight="1" x14ac:dyDescent="0.25"/>
    <row r="33" spans="2:2" x14ac:dyDescent="0.25">
      <c r="B33" s="46" t="s">
        <v>52</v>
      </c>
    </row>
    <row r="40" spans="2:2" x14ac:dyDescent="0.25">
      <c r="B40" s="46" t="s">
        <v>110</v>
      </c>
    </row>
    <row r="41" spans="2:2" x14ac:dyDescent="0.25">
      <c r="B41" s="110" t="s">
        <v>111</v>
      </c>
    </row>
    <row r="42" spans="2:2" x14ac:dyDescent="0.25">
      <c r="B42" s="110" t="s">
        <v>113</v>
      </c>
    </row>
    <row r="43" spans="2:2" x14ac:dyDescent="0.25">
      <c r="B43" s="110" t="s">
        <v>112</v>
      </c>
    </row>
  </sheetData>
  <pageMargins left="0.7" right="0.7" top="0.75" bottom="0.75" header="0.3" footer="0.3"/>
  <pageSetup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10"/>
  <sheetViews>
    <sheetView showGridLines="0" workbookViewId="0">
      <selection activeCell="F23" sqref="F23"/>
    </sheetView>
  </sheetViews>
  <sheetFormatPr defaultColWidth="9" defaultRowHeight="15" x14ac:dyDescent="0.25"/>
  <cols>
    <col min="1" max="1" width="9" style="80"/>
    <col min="2" max="2" width="11.5" style="80" customWidth="1"/>
    <col min="3" max="3" width="13.375" style="80" customWidth="1"/>
    <col min="4" max="4" width="19" style="80" customWidth="1"/>
    <col min="5" max="16384" width="9" style="80"/>
  </cols>
  <sheetData>
    <row r="1" spans="2:4" ht="15.75" thickBot="1" x14ac:dyDescent="0.3"/>
    <row r="2" spans="2:4" x14ac:dyDescent="0.25">
      <c r="B2" s="81" t="s">
        <v>100</v>
      </c>
      <c r="C2" s="82" t="s">
        <v>101</v>
      </c>
      <c r="D2" s="83" t="s">
        <v>108</v>
      </c>
    </row>
    <row r="3" spans="2:4" x14ac:dyDescent="0.25">
      <c r="B3" s="104" t="s">
        <v>102</v>
      </c>
      <c r="C3" s="88" t="s">
        <v>103</v>
      </c>
      <c r="D3" s="89">
        <v>1856</v>
      </c>
    </row>
    <row r="4" spans="2:4" x14ac:dyDescent="0.25">
      <c r="B4" s="105"/>
      <c r="C4" s="90" t="s">
        <v>104</v>
      </c>
      <c r="D4" s="91">
        <v>11400</v>
      </c>
    </row>
    <row r="5" spans="2:4" x14ac:dyDescent="0.25">
      <c r="B5" s="108" t="s">
        <v>107</v>
      </c>
      <c r="C5" s="84" t="s">
        <v>103</v>
      </c>
      <c r="D5" s="85">
        <f>2982-1000</f>
        <v>1982</v>
      </c>
    </row>
    <row r="6" spans="2:4" ht="20.25" customHeight="1" x14ac:dyDescent="0.25">
      <c r="B6" s="108"/>
      <c r="C6" s="84" t="s">
        <v>104</v>
      </c>
      <c r="D6" s="85">
        <f>14590-5000</f>
        <v>9590</v>
      </c>
    </row>
    <row r="7" spans="2:4" x14ac:dyDescent="0.25">
      <c r="B7" s="104" t="s">
        <v>105</v>
      </c>
      <c r="C7" s="88" t="s">
        <v>103</v>
      </c>
      <c r="D7" s="89">
        <v>2602</v>
      </c>
    </row>
    <row r="8" spans="2:4" x14ac:dyDescent="0.25">
      <c r="B8" s="105"/>
      <c r="C8" s="90" t="s">
        <v>104</v>
      </c>
      <c r="D8" s="91">
        <v>10573</v>
      </c>
    </row>
    <row r="9" spans="2:4" x14ac:dyDescent="0.25">
      <c r="B9" s="106" t="s">
        <v>106</v>
      </c>
      <c r="C9" s="84" t="s">
        <v>103</v>
      </c>
      <c r="D9" s="85">
        <v>2971</v>
      </c>
    </row>
    <row r="10" spans="2:4" ht="15.75" thickBot="1" x14ac:dyDescent="0.3">
      <c r="B10" s="107"/>
      <c r="C10" s="86" t="s">
        <v>104</v>
      </c>
      <c r="D10" s="87">
        <v>9723</v>
      </c>
    </row>
  </sheetData>
  <mergeCells count="4">
    <mergeCell ref="B7:B8"/>
    <mergeCell ref="B9:B10"/>
    <mergeCell ref="B5:B6"/>
    <mergeCell ref="B3:B4"/>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Sources - Revised</vt:lpstr>
      <vt:lpstr>Additional Analysis</vt:lpstr>
      <vt:lpstr>Uses - Revised</vt:lpstr>
      <vt:lpstr>NC Promise 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Thornsvard, Katie</dc:creator>
  <cp:lastModifiedBy>Mandy Dough</cp:lastModifiedBy>
  <cp:lastPrinted>2022-04-19T17:23:47Z</cp:lastPrinted>
  <dcterms:created xsi:type="dcterms:W3CDTF">2021-10-29T11:27:17Z</dcterms:created>
  <dcterms:modified xsi:type="dcterms:W3CDTF">2023-04-13T16:18:49Z</dcterms:modified>
</cp:coreProperties>
</file>